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1" documentId="8_{B3F763BB-A6E8-4C38-90CE-4BFB914ED092}" xr6:coauthVersionLast="47" xr6:coauthVersionMax="47" xr10:uidLastSave="{75606041-3067-4417-889F-C4BC0AE3BEF9}"/>
  <bookViews>
    <workbookView xWindow="-120" yWindow="-120" windowWidth="29040" windowHeight="15720" xr2:uid="{983425F0-5D9F-4FDA-8FB8-ACDC537A632F}"/>
  </bookViews>
  <sheets>
    <sheet name="Provider and Fiscal Year" sheetId="4" r:id="rId1"/>
    <sheet name="Dropdown Values" sheetId="5" state="hidden" r:id="rId2"/>
    <sheet name="Field Definitions" sheetId="2" r:id="rId3"/>
    <sheet name="Referrals" sheetId="1" r:id="rId4"/>
    <sheet name="State Hospital Petitions" sheetId="6" r:id="rId5"/>
    <sheet name="Standardized Metrics" sheetId="3" r:id="rId6"/>
    <sheet name="Provider Metric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Q4" i="1"/>
  <c r="R4" i="1"/>
  <c r="S4" i="1"/>
  <c r="T4" i="1"/>
  <c r="R2" i="1" l="1"/>
  <c r="R3" i="1"/>
  <c r="Q2" i="1"/>
  <c r="Q3" i="1"/>
  <c r="T2" i="1" l="1"/>
  <c r="T3" i="1"/>
  <c r="S2" i="1"/>
  <c r="S3" i="1"/>
  <c r="E1" i="3"/>
  <c r="C3" i="5"/>
  <c r="C4" i="5"/>
  <c r="C5" i="5"/>
  <c r="C6" i="5"/>
  <c r="C2" i="5"/>
  <c r="A2" i="3" l="1"/>
  <c r="A14" i="3"/>
  <c r="A13" i="3"/>
  <c r="A12" i="3"/>
  <c r="A11" i="3"/>
  <c r="A10" i="3"/>
  <c r="A9" i="3"/>
  <c r="A8" i="3"/>
  <c r="A7" i="3"/>
  <c r="A6" i="3"/>
  <c r="A5" i="3"/>
  <c r="A4" i="3"/>
  <c r="A3" i="3"/>
  <c r="G12" i="3" l="1"/>
  <c r="E12" i="3"/>
  <c r="D12" i="3"/>
  <c r="H12" i="3"/>
  <c r="E13" i="3"/>
  <c r="D13" i="3"/>
  <c r="H13" i="3"/>
  <c r="G4" i="3"/>
  <c r="E4" i="3"/>
  <c r="H4" i="3"/>
  <c r="H14" i="3"/>
  <c r="E14" i="3"/>
  <c r="D14" i="3"/>
  <c r="G7" i="3"/>
  <c r="H7" i="3"/>
  <c r="E7" i="3"/>
  <c r="D7" i="3"/>
  <c r="E3" i="3"/>
  <c r="H3" i="3"/>
  <c r="D10" i="3"/>
  <c r="H10" i="3"/>
  <c r="E10" i="3"/>
  <c r="D4" i="3"/>
  <c r="G5" i="3"/>
  <c r="H5" i="3"/>
  <c r="E5" i="3"/>
  <c r="H6" i="3"/>
  <c r="E6" i="3"/>
  <c r="D6" i="3"/>
  <c r="G8" i="3"/>
  <c r="E8" i="3"/>
  <c r="D8" i="3"/>
  <c r="H8" i="3"/>
  <c r="H9" i="3"/>
  <c r="E9" i="3"/>
  <c r="D9" i="3"/>
  <c r="D3" i="3"/>
  <c r="G11" i="3"/>
  <c r="E11" i="3"/>
  <c r="D11" i="3"/>
  <c r="H11" i="3"/>
  <c r="D5" i="3"/>
  <c r="G9" i="3"/>
  <c r="G13" i="3"/>
  <c r="G6" i="3"/>
  <c r="G10" i="3"/>
  <c r="G14" i="3"/>
  <c r="G3" i="3"/>
  <c r="C11" i="3"/>
  <c r="F5" i="3"/>
  <c r="F6" i="3"/>
  <c r="F10" i="3"/>
  <c r="F14" i="3"/>
  <c r="C7" i="3"/>
  <c r="C8" i="3"/>
  <c r="C12" i="3"/>
  <c r="F9" i="3"/>
  <c r="C10" i="3"/>
  <c r="C6" i="3"/>
  <c r="F12" i="3"/>
  <c r="F8" i="3"/>
  <c r="C13" i="3"/>
  <c r="C9" i="3"/>
  <c r="C5" i="3"/>
  <c r="F11" i="3"/>
  <c r="F7" i="3"/>
  <c r="F13" i="3"/>
  <c r="C14" i="3"/>
  <c r="F3" i="3"/>
  <c r="C3" i="3"/>
  <c r="F4" i="3" l="1"/>
  <c r="C4" i="3"/>
</calcChain>
</file>

<file path=xl/sharedStrings.xml><?xml version="1.0" encoding="utf-8"?>
<sst xmlns="http://schemas.openxmlformats.org/spreadsheetml/2006/main" count="205" uniqueCount="119">
  <si>
    <t>Tab</t>
  </si>
  <si>
    <t>Field Name</t>
  </si>
  <si>
    <t>Definition</t>
  </si>
  <si>
    <t>Data Type</t>
  </si>
  <si>
    <t>Did client attend initial outpatient appointment (Yes/No)?</t>
  </si>
  <si>
    <t>Admission Time</t>
  </si>
  <si>
    <t>Client ID</t>
  </si>
  <si>
    <t>Validation Column</t>
  </si>
  <si>
    <t>Last Name</t>
  </si>
  <si>
    <t>First Name</t>
  </si>
  <si>
    <t>Provider</t>
  </si>
  <si>
    <t>SMA</t>
  </si>
  <si>
    <t>MHRC</t>
  </si>
  <si>
    <t>Lifestream</t>
  </si>
  <si>
    <t>Referral Source</t>
  </si>
  <si>
    <t>Referral Sources</t>
  </si>
  <si>
    <t>Law Enforcement</t>
  </si>
  <si>
    <t>Walk-in</t>
  </si>
  <si>
    <t>Care Coordination</t>
  </si>
  <si>
    <t>Other (Enter in next column)</t>
  </si>
  <si>
    <t>The Client ID used by the provider for the client. Must match the Client ID/SRI entered in KIS.</t>
  </si>
  <si>
    <t>Number/Text</t>
  </si>
  <si>
    <t>The first name of the client.</t>
  </si>
  <si>
    <t>The last name of the client.</t>
  </si>
  <si>
    <t>Text</t>
  </si>
  <si>
    <t>Other Referral Source (If "Other" was chosen in previous column)</t>
  </si>
  <si>
    <t>The referral source for the client</t>
  </si>
  <si>
    <t>Description of "other" referral source, if "other" was chosen in the previous column.</t>
  </si>
  <si>
    <t>Yes/No from dropdown.</t>
  </si>
  <si>
    <t>Arrival Date</t>
  </si>
  <si>
    <t>The date that the client arrived at the CRS.</t>
  </si>
  <si>
    <t>MM/DD/YYYY</t>
  </si>
  <si>
    <t>The time that law enforcement dropped off the client at the CRS (leave blank if N/A)</t>
  </si>
  <si>
    <t>HH:MM AM/PM</t>
  </si>
  <si>
    <t>Law Enforcement Drop-off Time (Blank if N/A)</t>
  </si>
  <si>
    <t>The time that law enforcement dropped off the client at the CRS (leave blank if N/A). Processing time calculated at the end of the spreadsheet.</t>
  </si>
  <si>
    <t>Referrals</t>
  </si>
  <si>
    <t>Text; use provider suggestions for dropdown in the future.</t>
  </si>
  <si>
    <t>Last name of client from catchment area admitted to state hospital</t>
  </si>
  <si>
    <t>First name of client from catchment area admitted to state hospital</t>
  </si>
  <si>
    <t>Did the client attend their initial outpatient appointment after leaving the CRS?</t>
  </si>
  <si>
    <t>Law Enforcement Processing Time</t>
  </si>
  <si>
    <t>No data entry needed beyond this point</t>
  </si>
  <si>
    <t>Purposefully blank</t>
  </si>
  <si>
    <t>Time Law Enforcement Left (Blank if N/A)</t>
  </si>
  <si>
    <t># Minutes; Calculated by formula</t>
  </si>
  <si>
    <t>Time Law Enforcement Left - Law Enforcement Drop-off Time</t>
  </si>
  <si>
    <t>Average Law Enforcement Processing Time</t>
  </si>
  <si>
    <t>Average of Law Enforcement Dropoff Time from Referrals tab.</t>
  </si>
  <si>
    <t># of Participants Diverted from Hospital</t>
  </si>
  <si>
    <t>Integer; Calculated by formula</t>
  </si>
  <si>
    <t>Percentage; Calculated by formula</t>
  </si>
  <si>
    <t>Metrics</t>
  </si>
  <si>
    <t># in Catchment Area Admitted to State Hospital</t>
  </si>
  <si>
    <t>Populates a message if previous columns appear to be entered incorrectly or incompletely.</t>
  </si>
  <si>
    <t>Text; Calculated by formula</t>
  </si>
  <si>
    <t>State Hospital Admissions</t>
  </si>
  <si>
    <t>YesNo</t>
  </si>
  <si>
    <t>Yes</t>
  </si>
  <si>
    <t>No</t>
  </si>
  <si>
    <t>Admission Processing Time</t>
  </si>
  <si>
    <t>Admission Time - Time Law Enforcement Left</t>
  </si>
  <si>
    <t>Provider Metric #1</t>
  </si>
  <si>
    <t>Provider Metric #2</t>
  </si>
  <si>
    <t>Month</t>
  </si>
  <si>
    <t>The date that the client was admitted to the state hospital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</si>
  <si>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</si>
  <si>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</si>
  <si>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</si>
  <si>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</si>
  <si>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</si>
  <si>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</si>
  <si>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</si>
  <si>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</si>
  <si>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</si>
  <si>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</si>
  <si>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</si>
  <si>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</si>
  <si>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First Year of Fiscal Year</t>
  </si>
  <si>
    <t>Private Hospital</t>
  </si>
  <si>
    <t>CSU</t>
  </si>
  <si>
    <t>Value from Dropdown</t>
  </si>
  <si>
    <t>Goal</t>
  </si>
  <si>
    <t>&lt;= 15 minutes</t>
  </si>
  <si>
    <t>&gt;=50%</t>
  </si>
  <si>
    <t>Discharge Date</t>
  </si>
  <si>
    <t>Date State Hospital Petition Awarded</t>
  </si>
  <si>
    <t>Admission Date to State Hospital</t>
  </si>
  <si>
    <t>First Outpatient Appointment Date</t>
  </si>
  <si>
    <t>The date that the state hospital admission was awarded</t>
  </si>
  <si>
    <t>Entered by the provider. Please enter name of provider metric and definition of metric here, as well as in the Provider Metrics tab.</t>
  </si>
  <si>
    <t>Flagler Hospital</t>
  </si>
  <si>
    <t>Meridian</t>
  </si>
  <si>
    <t>Target</t>
  </si>
  <si>
    <t># Admissions Last Quarter</t>
  </si>
  <si>
    <t>What was the primary outpatient service that the CRS provided or referred the client to? If Client was admitted to CSU, list the service referred to after discharge from CSU.</t>
  </si>
  <si>
    <t>Outpatient Service Referred To</t>
  </si>
  <si>
    <t>Where was the client referred for outpatient services?</t>
  </si>
  <si>
    <t>% of CSU Participants Who Attended Initial Outpatient Appointment within 7 Days of Discharge</t>
  </si>
  <si>
    <t>% of Outpatient Participants Who Attended Initial Outpatient Appointment within 7 Days of Arrival</t>
  </si>
  <si>
    <t>Length of CSU Stay</t>
  </si>
  <si>
    <t>Days from Discharge to First Outpatient Appointment
(Arrival Date Used for non-CSU Clients)</t>
  </si>
  <si>
    <t>Days from Discharge to First Outpatient Appointment (Arrival Date Used for non-CSU Clients)</t>
  </si>
  <si>
    <t>Discharge Date - Arrival Date</t>
  </si>
  <si>
    <t># Days; Calculated by formula</t>
  </si>
  <si>
    <t>For CSU Clients: First Outpatient Date - Discharge Date; For Non-CSU Clients: First Outpatient Date - Arrival Date</t>
  </si>
  <si>
    <t>Provider Metrics</t>
  </si>
  <si>
    <t>% of CSU Participants whose first outpatient appointment date is within 7 days of discharge</t>
  </si>
  <si>
    <t># Clients with an Admission Date to the State Hospital</t>
  </si>
  <si>
    <t>Average of Admission Time from Referrals tab.</t>
  </si>
  <si>
    <t>% of Non-CSU Participants whose first outpatient appointment date is within 7 days of arrival</t>
  </si>
  <si>
    <t>Date diverted from SH Admission</t>
  </si>
  <si>
    <t>The date that the client was diverted from state hospital admission</t>
  </si>
  <si>
    <t>Was client admitted to CSU? (Skip to Column L, "Where was the client referred for outpatient services?", if no)</t>
  </si>
  <si>
    <t>Whether the client was admitted to the CSU. If no, then skip to Outpatient Service Referred To.</t>
  </si>
  <si>
    <t>The date that the client was discharged from the CSU.</t>
  </si>
  <si>
    <t>The time that the client was admitted to the CSU. Processing time calculated at the end of the spreadsheet.</t>
  </si>
  <si>
    <t>Where was the provider referred for outpatient services?</t>
  </si>
  <si>
    <t>What was the date of the client's first outpatient appointment?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</si>
</sst>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9" fontId="0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29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alignment horizontal="center" vertical="center" textRotation="0" indent="0" justifyLastLine="0" shrinkToFit="0" readingOrder="0"/>
    </dxf>
    <dxf>
      <numFmt numFmtId="19" formatCode="m/d/yyyy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1"/>
        </patternFill>
      </fill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9" formatCode="m/d/yyyy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C5E58D-FF0E-4F4D-86E6-4288AE80A085}" name="Providers" displayName="Providers" ref="A1:A6" totalsRowShown="0">
  <autoFilter ref="A1:A6" xr:uid="{4E077A7C-2B82-4B74-8FD8-6F0FE25A7FCE}"/>
  <tableColumns count="1">
    <tableColumn id="1" xr3:uid="{EAB277F7-8CFA-4905-ABEC-FB18A9CB8CF8}" name="Provider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48D4FF-623E-4B37-8C2D-D80DD696327C}" name="Referral_Sources" displayName="Referral_Sources" ref="E1:E7" totalsRowShown="0">
  <autoFilter ref="E1:E7" xr:uid="{D18365ED-4E3C-4D88-B8ED-044F205BFE70}"/>
  <sortState xmlns:xlrd2="http://schemas.microsoft.com/office/spreadsheetml/2017/richdata2" ref="E2:E7">
    <sortCondition ref="E1:E7"/>
  </sortState>
  <tableColumns count="1">
    <tableColumn id="1" xr3:uid="{03E8040C-A579-4BCE-A283-5C894B997BC9}" name="Referral Source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704928-1B89-411B-A76F-A7744E5A8C26}" name="YesNo" displayName="YesNo" ref="G1:G3" totalsRowShown="0">
  <autoFilter ref="G1:G3" xr:uid="{6A4C2DEB-2FA7-41CC-A8C8-42A970F5FC62}"/>
  <tableColumns count="1">
    <tableColumn id="1" xr3:uid="{19ED6785-4ACB-4B04-9C57-E69131D1F0F3}" name="YesN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2D264-DD94-4615-A5A3-48BCC042F1DC}" name="Table1" displayName="Table1" ref="B1:C6" totalsRowShown="0">
  <autoFilter ref="B1:C6" xr:uid="{59A97E8F-CDB2-47EB-95F7-3621BEF2000B}"/>
  <tableColumns count="2">
    <tableColumn id="1" xr3:uid="{0FA65020-F4A6-42F2-9D5C-417C47FA13AC}" name="# Admissions Last Quarter"/>
    <tableColumn id="2" xr3:uid="{EE04D4E4-F72F-4FF7-B2BE-96524258D9D2}" name="Target" dataDxfId="28">
      <calculatedColumnFormula>ROUND(Table1[[#This Row],['# Admissions Last Quarter]]-(Table1[[#This Row],['# Admissions Last Quarter]]*0.05),0)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F722E1-6BE5-457B-9BDA-4DF1B43B414F}" name="Table10" displayName="Table10" ref="A1:D35" totalsRowShown="0" dataDxfId="27">
  <autoFilter ref="A1:D35" xr:uid="{3BE0A0E6-6D14-461E-BC97-133A795A3133}"/>
  <tableColumns count="4">
    <tableColumn id="1" xr3:uid="{E2142C22-E37F-4749-AE41-823AE6301762}" name="Tab" dataDxfId="26"/>
    <tableColumn id="2" xr3:uid="{5BBFA8DC-7060-4B75-A528-32BBFC9B2BB5}" name="Field Name" dataDxfId="25"/>
    <tableColumn id="3" xr3:uid="{87D285BA-51D6-4C9A-BD81-EF572AA0B745}" name="Definition" dataDxfId="24"/>
    <tableColumn id="4" xr3:uid="{B729BF44-E6FA-4AEC-ADC7-D396D73894B3}" name="Data Type" dataDxfId="2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F3EB23-AD0C-4315-A526-15CAC65A1483}" name="Table4" displayName="Table4" ref="A1:U4" totalsRowShown="0" headerRowDxfId="22">
  <autoFilter ref="A1:U4" xr:uid="{FCF78357-8628-4CD3-B85E-5FBA5743E326}"/>
  <tableColumns count="21">
    <tableColumn id="1" xr3:uid="{6DA24725-A731-4CFC-B83D-1955082CE7E5}" name="Client ID"/>
    <tableColumn id="2" xr3:uid="{2E763666-6374-4681-BC53-41EBD83C6BF5}" name="Last Name"/>
    <tableColumn id="3" xr3:uid="{AB773A6A-1A90-4071-A8C3-F9C4036EAA9C}" name="First Name"/>
    <tableColumn id="4" xr3:uid="{1030984A-0B3E-4334-A9CD-F8880AD4876D}" name="Referral Source"/>
    <tableColumn id="5" xr3:uid="{0C872344-C2F7-420F-832F-E680DA350498}" name="Other Referral Source (If &quot;Other&quot; was chosen in previous column)"/>
    <tableColumn id="6" xr3:uid="{8E4B843D-9DBE-4650-9A9F-91477BA71659}" name="Arrival Date" dataDxfId="21"/>
    <tableColumn id="7" xr3:uid="{10D5C877-569E-4C47-A6DC-4CDD410CB0A0}" name="Law Enforcement Drop-off Time (Blank if N/A)" dataDxfId="20"/>
    <tableColumn id="8" xr3:uid="{6C26E430-6947-4A99-83AA-17B2C5FC5EBD}" name="Time Law Enforcement Left (Blank if N/A)" dataDxfId="19"/>
    <tableColumn id="9" xr3:uid="{B902891A-2428-4C12-B155-DB401BAE2287}" name="Was client admitted to CSU? (Skip to Column L, &quot;Where was the client referred for outpatient services?&quot;, if no)"/>
    <tableColumn id="10" xr3:uid="{7AC63367-E705-4C15-9577-F03ED5050580}" name="Admission Time" dataDxfId="18"/>
    <tableColumn id="11" xr3:uid="{E7ADFA03-A630-4488-BE88-942C69292D3E}" name="Discharge Date"/>
    <tableColumn id="19" xr3:uid="{229BE4F7-D778-4431-82DA-669953B99031}" name="Where was the client referred for outpatient services?"/>
    <tableColumn id="12" xr3:uid="{169A30B1-73DE-434F-81AE-06044955F5D5}" name="Outpatient Service Referred To"/>
    <tableColumn id="20" xr3:uid="{09D95266-937F-4062-B4DF-FF41EC866224}" name="First Outpatient Appointment Date"/>
    <tableColumn id="14" xr3:uid="{5763D997-4C15-4CEF-81FD-14D33BBF51A0}" name="Did client attend initial outpatient appointment (Yes/No)?"/>
    <tableColumn id="15" xr3:uid="{C68CFF6A-828D-4E1A-8142-24CD3C3D6CC2}" name="No data entry needed beyond this point" dataDxfId="17"/>
    <tableColumn id="16" xr3:uid="{FBC56778-EB85-4844-98A4-9D4B7E8B9389}" name="Law Enforcement Processing Time" dataDxfId="16">
      <calculatedColumnFormula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calculatedColumnFormula>
    </tableColumn>
    <tableColumn id="18" xr3:uid="{BDBD2C61-1375-4873-A583-B6E8784D1719}" name="Admission Processing Time" dataDxfId="15">
      <calculatedColumnFormula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calculatedColumnFormula>
    </tableColumn>
    <tableColumn id="21" xr3:uid="{DE3740CB-5358-4119-8F51-4CDEA929A55B}" name="Length of CSU Stay" dataDxfId="14">
      <calculatedColumnFormula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calculatedColumnFormula>
    </tableColumn>
    <tableColumn id="22" xr3:uid="{895D6431-5942-43CF-AD9C-FEC06BE74FDD}" name="Days from Discharge to First Outpatient Appointment_x000a_(Arrival Date Used for non-CSU Clients)" dataDxfId="13">
      <calculatedColumnFormula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calculatedColumnFormula>
    </tableColumn>
    <tableColumn id="17" xr3:uid="{5B193416-73CC-4553-BD33-7B3F34C79ABA}" name="Validation Column" dataDxfId="12">
      <calculatedColumnFormula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calculatedColumnFormula>
    </tableColumn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33B72C-AA70-41FC-93F7-8FA0BDE8C31B}" name="Table6" displayName="Table6" ref="A1:E3" totalsRowShown="0">
  <autoFilter ref="A1:E3" xr:uid="{8D63B1C0-70D0-499E-9E55-833ED78BC960}"/>
  <tableColumns count="5">
    <tableColumn id="1" xr3:uid="{E63BFC05-72BC-436C-8034-30FF12A6B658}" name="Last Name" dataDxfId="11"/>
    <tableColumn id="5" xr3:uid="{93DCA509-3B70-4D2B-AABC-4E4781443320}" name="First Name" dataDxfId="10"/>
    <tableColumn id="4" xr3:uid="{9B45C864-73C5-401B-AA79-79499454B502}" name="Date State Hospital Petition Awarded"/>
    <tableColumn id="2" xr3:uid="{833871AB-A4DE-4248-AA67-E4EE8B5ECB04}" name="Admission Date to State Hospital"/>
    <tableColumn id="3" xr3:uid="{45C7B1D9-BF97-4FB7-8716-4EDA9B2958DD}" name="Date diverted from SH Admission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6622A8-C730-4515-A1FE-14007D4EDFE1}" name="Table9" displayName="Table9" ref="B2:H14" totalsRowShown="0" headerRowDxfId="9">
  <autoFilter ref="B2:H14" xr:uid="{2015A489-C34D-47B3-806D-C212B25314D7}"/>
  <tableColumns count="7">
    <tableColumn id="1" xr3:uid="{6C60DBAE-BDBF-4423-AD1C-602EE717D6DA}" name="Month"/>
    <tableColumn id="2" xr3:uid="{8338289B-D03F-4320-9D40-6A3B152FC12D}" name="Average Law Enforcement Processing Time">
      <calculatedColumnFormula>IFERROR(AVERAGEIFS(Table4[Law Enforcement Processing Time],Table4[Arrival Date],"&gt;="&amp;'Standardized Metrics'!A2,Table4[Arrival Date],"&lt;"&amp;'Standardized Metrics'!A3),"")</calculatedColumnFormula>
    </tableColumn>
    <tableColumn id="3" xr3:uid="{52584348-EF21-420A-8E19-D8833A7B33F5}" name="% of CSU Participants Who Attended Initial Outpatient Appointment within 7 Days of Discharge" dataDxfId="8" dataCellStyle="Percent">
      <calculatedColumnFormula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calculatedColumnFormula>
    </tableColumn>
    <tableColumn id="5" xr3:uid="{7632AC7A-E307-40F4-A5EC-789A70721DB9}" name="# in Catchment Area Admitted to State Hospital" dataDxfId="7">
      <calculatedColumnFormula>IFERROR(COUNTIFS(Table6[Admission Date to State Hospital],"&gt;="&amp;'Standardized Metrics'!A2,Table6[Admission Date to State Hospital],"&lt;"&amp;'Standardized Metrics'!A3),"")</calculatedColumnFormula>
    </tableColumn>
    <tableColumn id="7" xr3:uid="{EA9B7BCE-1149-4528-BF0F-D2F6B119C541}" name="Admission Processing Time">
      <calculatedColumnFormula>IFERROR(AVERAGEIFS(Table4[Admission Processing Time],Table4[Arrival Date],"&gt;="&amp;'Standardized Metrics'!A2,Table4[Arrival Date],"&lt;"&amp;'Standardized Metrics'!A3),"")</calculatedColumnFormula>
    </tableColumn>
    <tableColumn id="6" xr3:uid="{EA944A25-7AA6-408A-AA2D-121F2D65558A}" name="# of Participants Diverted from Hospital" dataDxfId="6">
      <calculatedColumnFormula>IFERROR(COUNTIFS(Table6[Date diverted from SH Admission],"&gt;="&amp;A2,Table6[Date diverted from SH Admission],"&lt;"&amp;A3),"")</calculatedColumnFormula>
    </tableColumn>
    <tableColumn id="8" xr3:uid="{6F367D89-2D4B-4F3F-8FA4-DB7CE874CDD1}" name="% of Outpatient Participants Who Attended Initial Outpatient Appointment within 7 Days of Arrival" dataDxfId="5">
      <calculatedColumnFormula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BB38-766D-44C9-80BB-9DABA4B67FFB}">
  <dimension ref="A2:B3"/>
  <sheetViews>
    <sheetView tabSelected="1" workbookViewId="0">
      <selection activeCell="C8" sqref="C8"/>
    </sheetView>
  </sheetViews>
  <sheetFormatPr defaultRowHeight="15" x14ac:dyDescent="0.25"/>
  <cols>
    <col min="1" max="1" width="34.140625" bestFit="1" customWidth="1"/>
    <col min="2" max="2" width="15.42578125" customWidth="1"/>
  </cols>
  <sheetData>
    <row r="2" spans="1:2" x14ac:dyDescent="0.25">
      <c r="A2" t="s">
        <v>10</v>
      </c>
    </row>
    <row r="3" spans="1:2" x14ac:dyDescent="0.25">
      <c r="A3" t="s">
        <v>78</v>
      </c>
      <c r="B3">
        <v>2023</v>
      </c>
    </row>
  </sheetData>
  <dataValidations count="1">
    <dataValidation type="list" allowBlank="1" showInputMessage="1" showErrorMessage="1" sqref="B2" xr:uid="{1FE4A493-8A3F-4957-8870-F7397C679FBC}">
      <formula1>INDIRECT("Providers")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D612-2452-48BD-9E28-5EF250570143}">
  <dimension ref="A1:G7"/>
  <sheetViews>
    <sheetView workbookViewId="0">
      <selection activeCell="B7" sqref="B7"/>
    </sheetView>
  </sheetViews>
  <sheetFormatPr defaultRowHeight="15" x14ac:dyDescent="0.25"/>
  <cols>
    <col min="1" max="1" width="10.7109375" customWidth="1"/>
    <col min="2" max="2" width="26.42578125" bestFit="1" customWidth="1"/>
    <col min="3" max="3" width="10.7109375" customWidth="1"/>
    <col min="5" max="5" width="17.5703125" customWidth="1"/>
  </cols>
  <sheetData>
    <row r="1" spans="1:7" x14ac:dyDescent="0.25">
      <c r="A1" t="s">
        <v>10</v>
      </c>
      <c r="B1" t="s">
        <v>94</v>
      </c>
      <c r="C1" t="s">
        <v>93</v>
      </c>
      <c r="E1" t="s">
        <v>15</v>
      </c>
      <c r="G1" t="s">
        <v>57</v>
      </c>
    </row>
    <row r="2" spans="1:7" x14ac:dyDescent="0.25">
      <c r="A2" t="s">
        <v>11</v>
      </c>
      <c r="B2">
        <v>12</v>
      </c>
      <c r="C2">
        <f>ROUND(Table1[[#This Row],['# Admissions Last Quarter]]-(Table1[[#This Row],['# Admissions Last Quarter]]*0.05),0)</f>
        <v>11</v>
      </c>
      <c r="E2" t="s">
        <v>18</v>
      </c>
      <c r="G2" t="s">
        <v>58</v>
      </c>
    </row>
    <row r="3" spans="1:7" x14ac:dyDescent="0.25">
      <c r="A3" t="s">
        <v>12</v>
      </c>
      <c r="B3">
        <v>50</v>
      </c>
      <c r="C3">
        <f>ROUND(Table1[[#This Row],['# Admissions Last Quarter]]-(Table1[[#This Row],['# Admissions Last Quarter]]*0.05),0)</f>
        <v>48</v>
      </c>
      <c r="E3" t="s">
        <v>80</v>
      </c>
      <c r="G3" t="s">
        <v>59</v>
      </c>
    </row>
    <row r="4" spans="1:7" x14ac:dyDescent="0.25">
      <c r="A4" t="s">
        <v>13</v>
      </c>
      <c r="B4">
        <v>75</v>
      </c>
      <c r="C4">
        <f>ROUND(Table1[[#This Row],['# Admissions Last Quarter]]-(Table1[[#This Row],['# Admissions Last Quarter]]*0.05),0)</f>
        <v>71</v>
      </c>
      <c r="E4" t="s">
        <v>16</v>
      </c>
    </row>
    <row r="5" spans="1:7" x14ac:dyDescent="0.25">
      <c r="A5" t="s">
        <v>91</v>
      </c>
      <c r="B5">
        <v>100</v>
      </c>
      <c r="C5">
        <f>ROUND(Table1[[#This Row],['# Admissions Last Quarter]]-(Table1[[#This Row],['# Admissions Last Quarter]]*0.05),0)</f>
        <v>95</v>
      </c>
      <c r="E5" t="s">
        <v>19</v>
      </c>
    </row>
    <row r="6" spans="1:7" x14ac:dyDescent="0.25">
      <c r="A6" t="s">
        <v>92</v>
      </c>
      <c r="B6">
        <v>200</v>
      </c>
      <c r="C6">
        <f>ROUND(Table1[[#This Row],['# Admissions Last Quarter]]-(Table1[[#This Row],['# Admissions Last Quarter]]*0.05),0)</f>
        <v>190</v>
      </c>
      <c r="E6" t="s">
        <v>79</v>
      </c>
    </row>
    <row r="7" spans="1:7" x14ac:dyDescent="0.25">
      <c r="E7" t="s">
        <v>17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881B-95C9-4C9F-8E35-36CF1D1B9013}">
  <dimension ref="A1:D35"/>
  <sheetViews>
    <sheetView workbookViewId="0">
      <pane ySplit="1" topLeftCell="A19" activePane="bottomLeft" state="frozen"/>
      <selection pane="bottomLeft" activeCell="D11" sqref="D11"/>
    </sheetView>
  </sheetViews>
  <sheetFormatPr defaultRowHeight="15" x14ac:dyDescent="0.25"/>
  <cols>
    <col min="1" max="1" width="24.28515625" bestFit="1" customWidth="1"/>
    <col min="2" max="2" width="60.140625" bestFit="1" customWidth="1"/>
    <col min="3" max="3" width="85.140625" bestFit="1" customWidth="1"/>
    <col min="4" max="4" width="74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8" t="s">
        <v>36</v>
      </c>
      <c r="B2" s="8" t="s">
        <v>6</v>
      </c>
      <c r="C2" s="8" t="s">
        <v>20</v>
      </c>
      <c r="D2" s="8" t="s">
        <v>21</v>
      </c>
    </row>
    <row r="3" spans="1:4" x14ac:dyDescent="0.25">
      <c r="A3" s="8" t="s">
        <v>36</v>
      </c>
      <c r="B3" s="8" t="s">
        <v>8</v>
      </c>
      <c r="C3" s="8" t="s">
        <v>23</v>
      </c>
      <c r="D3" s="8" t="s">
        <v>24</v>
      </c>
    </row>
    <row r="4" spans="1:4" x14ac:dyDescent="0.25">
      <c r="A4" s="8" t="s">
        <v>36</v>
      </c>
      <c r="B4" s="8" t="s">
        <v>9</v>
      </c>
      <c r="C4" s="8" t="s">
        <v>22</v>
      </c>
      <c r="D4" s="8" t="s">
        <v>24</v>
      </c>
    </row>
    <row r="5" spans="1:4" x14ac:dyDescent="0.25">
      <c r="A5" s="8" t="s">
        <v>36</v>
      </c>
      <c r="B5" s="8" t="s">
        <v>14</v>
      </c>
      <c r="C5" s="8" t="s">
        <v>26</v>
      </c>
      <c r="D5" s="8" t="s">
        <v>81</v>
      </c>
    </row>
    <row r="6" spans="1:4" x14ac:dyDescent="0.25">
      <c r="A6" s="8" t="s">
        <v>36</v>
      </c>
      <c r="B6" s="8" t="s">
        <v>25</v>
      </c>
      <c r="C6" s="8" t="s">
        <v>27</v>
      </c>
      <c r="D6" s="8" t="s">
        <v>24</v>
      </c>
    </row>
    <row r="7" spans="1:4" x14ac:dyDescent="0.25">
      <c r="A7" s="8" t="s">
        <v>36</v>
      </c>
      <c r="B7" s="8" t="s">
        <v>29</v>
      </c>
      <c r="C7" s="8" t="s">
        <v>30</v>
      </c>
      <c r="D7" s="8" t="s">
        <v>31</v>
      </c>
    </row>
    <row r="8" spans="1:4" x14ac:dyDescent="0.25">
      <c r="A8" s="8" t="s">
        <v>36</v>
      </c>
      <c r="B8" s="8" t="s">
        <v>34</v>
      </c>
      <c r="C8" s="8" t="s">
        <v>32</v>
      </c>
      <c r="D8" s="8" t="s">
        <v>33</v>
      </c>
    </row>
    <row r="9" spans="1:4" ht="30" x14ac:dyDescent="0.25">
      <c r="A9" s="8" t="s">
        <v>36</v>
      </c>
      <c r="B9" s="8" t="s">
        <v>44</v>
      </c>
      <c r="C9" s="8" t="s">
        <v>35</v>
      </c>
      <c r="D9" s="8" t="s">
        <v>33</v>
      </c>
    </row>
    <row r="10" spans="1:4" ht="30" x14ac:dyDescent="0.25">
      <c r="A10" s="8" t="s">
        <v>36</v>
      </c>
      <c r="B10" s="8" t="s">
        <v>113</v>
      </c>
      <c r="C10" s="8" t="s">
        <v>114</v>
      </c>
      <c r="D10" s="8" t="s">
        <v>28</v>
      </c>
    </row>
    <row r="11" spans="1:4" ht="30" x14ac:dyDescent="0.25">
      <c r="A11" s="8" t="s">
        <v>36</v>
      </c>
      <c r="B11" s="8" t="s">
        <v>5</v>
      </c>
      <c r="C11" s="8" t="s">
        <v>116</v>
      </c>
      <c r="D11" s="8" t="s">
        <v>33</v>
      </c>
    </row>
    <row r="12" spans="1:4" x14ac:dyDescent="0.25">
      <c r="A12" s="8" t="s">
        <v>36</v>
      </c>
      <c r="B12" s="8" t="s">
        <v>85</v>
      </c>
      <c r="C12" s="8" t="s">
        <v>115</v>
      </c>
      <c r="D12" s="8" t="s">
        <v>31</v>
      </c>
    </row>
    <row r="13" spans="1:4" x14ac:dyDescent="0.25">
      <c r="A13" s="8" t="s">
        <v>36</v>
      </c>
      <c r="B13" s="8" t="s">
        <v>97</v>
      </c>
      <c r="C13" s="8" t="s">
        <v>117</v>
      </c>
      <c r="D13" s="8" t="s">
        <v>37</v>
      </c>
    </row>
    <row r="14" spans="1:4" ht="30" x14ac:dyDescent="0.25">
      <c r="A14" s="8" t="s">
        <v>36</v>
      </c>
      <c r="B14" s="8" t="s">
        <v>96</v>
      </c>
      <c r="C14" s="8" t="s">
        <v>95</v>
      </c>
      <c r="D14" s="8" t="s">
        <v>37</v>
      </c>
    </row>
    <row r="15" spans="1:4" x14ac:dyDescent="0.25">
      <c r="A15" s="8" t="s">
        <v>36</v>
      </c>
      <c r="B15" s="8" t="s">
        <v>88</v>
      </c>
      <c r="C15" s="8" t="s">
        <v>118</v>
      </c>
      <c r="D15" s="8" t="s">
        <v>31</v>
      </c>
    </row>
    <row r="16" spans="1:4" x14ac:dyDescent="0.25">
      <c r="A16" s="8" t="s">
        <v>36</v>
      </c>
      <c r="B16" s="8" t="s">
        <v>4</v>
      </c>
      <c r="C16" s="8" t="s">
        <v>40</v>
      </c>
      <c r="D16" s="8" t="s">
        <v>28</v>
      </c>
    </row>
    <row r="17" spans="1:4" x14ac:dyDescent="0.25">
      <c r="A17" s="8" t="s">
        <v>36</v>
      </c>
      <c r="B17" s="8" t="s">
        <v>42</v>
      </c>
      <c r="C17" s="8" t="s">
        <v>43</v>
      </c>
      <c r="D17" s="8"/>
    </row>
    <row r="18" spans="1:4" x14ac:dyDescent="0.25">
      <c r="A18" s="8" t="s">
        <v>36</v>
      </c>
      <c r="B18" s="8" t="s">
        <v>41</v>
      </c>
      <c r="C18" s="8" t="s">
        <v>46</v>
      </c>
      <c r="D18" s="8" t="s">
        <v>45</v>
      </c>
    </row>
    <row r="19" spans="1:4" x14ac:dyDescent="0.25">
      <c r="A19" s="8" t="s">
        <v>36</v>
      </c>
      <c r="B19" s="8" t="s">
        <v>60</v>
      </c>
      <c r="C19" s="8" t="s">
        <v>61</v>
      </c>
      <c r="D19" s="8" t="s">
        <v>45</v>
      </c>
    </row>
    <row r="20" spans="1:4" x14ac:dyDescent="0.25">
      <c r="A20" s="8" t="s">
        <v>36</v>
      </c>
      <c r="B20" s="8" t="s">
        <v>100</v>
      </c>
      <c r="C20" s="8" t="s">
        <v>103</v>
      </c>
      <c r="D20" s="8" t="s">
        <v>104</v>
      </c>
    </row>
    <row r="21" spans="1:4" ht="30" x14ac:dyDescent="0.25">
      <c r="A21" s="8" t="s">
        <v>36</v>
      </c>
      <c r="B21" s="8" t="s">
        <v>102</v>
      </c>
      <c r="C21" s="8" t="s">
        <v>105</v>
      </c>
      <c r="D21" s="8" t="s">
        <v>104</v>
      </c>
    </row>
    <row r="22" spans="1:4" x14ac:dyDescent="0.25">
      <c r="A22" s="8" t="s">
        <v>36</v>
      </c>
      <c r="B22" s="8" t="s">
        <v>7</v>
      </c>
      <c r="C22" s="8" t="s">
        <v>54</v>
      </c>
      <c r="D22" s="8" t="s">
        <v>55</v>
      </c>
    </row>
    <row r="23" spans="1:4" x14ac:dyDescent="0.25">
      <c r="A23" s="8" t="s">
        <v>56</v>
      </c>
      <c r="B23" s="8" t="s">
        <v>8</v>
      </c>
      <c r="C23" s="8" t="s">
        <v>38</v>
      </c>
      <c r="D23" s="8" t="s">
        <v>24</v>
      </c>
    </row>
    <row r="24" spans="1:4" x14ac:dyDescent="0.25">
      <c r="A24" s="8" t="s">
        <v>56</v>
      </c>
      <c r="B24" s="8" t="s">
        <v>9</v>
      </c>
      <c r="C24" s="8" t="s">
        <v>39</v>
      </c>
      <c r="D24" s="8" t="s">
        <v>24</v>
      </c>
    </row>
    <row r="25" spans="1:4" x14ac:dyDescent="0.25">
      <c r="A25" s="8" t="s">
        <v>56</v>
      </c>
      <c r="B25" s="8" t="s">
        <v>86</v>
      </c>
      <c r="C25" s="8" t="s">
        <v>89</v>
      </c>
      <c r="D25" s="8" t="s">
        <v>31</v>
      </c>
    </row>
    <row r="26" spans="1:4" x14ac:dyDescent="0.25">
      <c r="A26" s="8" t="s">
        <v>56</v>
      </c>
      <c r="B26" s="8" t="s">
        <v>87</v>
      </c>
      <c r="C26" s="8" t="s">
        <v>65</v>
      </c>
      <c r="D26" s="8" t="s">
        <v>31</v>
      </c>
    </row>
    <row r="27" spans="1:4" x14ac:dyDescent="0.25">
      <c r="A27" s="8" t="s">
        <v>56</v>
      </c>
      <c r="B27" s="8" t="s">
        <v>111</v>
      </c>
      <c r="C27" s="8" t="s">
        <v>112</v>
      </c>
      <c r="D27" s="8" t="s">
        <v>31</v>
      </c>
    </row>
    <row r="28" spans="1:4" x14ac:dyDescent="0.25">
      <c r="A28" s="8" t="s">
        <v>52</v>
      </c>
      <c r="B28" s="8" t="s">
        <v>47</v>
      </c>
      <c r="C28" s="8" t="s">
        <v>48</v>
      </c>
      <c r="D28" s="8" t="s">
        <v>45</v>
      </c>
    </row>
    <row r="29" spans="1:4" ht="30" x14ac:dyDescent="0.25">
      <c r="A29" s="8" t="s">
        <v>52</v>
      </c>
      <c r="B29" s="8" t="s">
        <v>98</v>
      </c>
      <c r="C29" s="8" t="s">
        <v>107</v>
      </c>
      <c r="D29" s="8" t="s">
        <v>51</v>
      </c>
    </row>
    <row r="30" spans="1:4" x14ac:dyDescent="0.25">
      <c r="A30" s="8" t="s">
        <v>52</v>
      </c>
      <c r="B30" s="8" t="s">
        <v>53</v>
      </c>
      <c r="C30" s="8" t="s">
        <v>108</v>
      </c>
      <c r="D30" s="8" t="s">
        <v>50</v>
      </c>
    </row>
    <row r="31" spans="1:4" x14ac:dyDescent="0.25">
      <c r="A31" s="8" t="s">
        <v>52</v>
      </c>
      <c r="B31" s="8" t="s">
        <v>60</v>
      </c>
      <c r="C31" s="8" t="s">
        <v>109</v>
      </c>
      <c r="D31" s="8" t="s">
        <v>45</v>
      </c>
    </row>
    <row r="32" spans="1:4" x14ac:dyDescent="0.25">
      <c r="A32" s="8" t="s">
        <v>52</v>
      </c>
      <c r="B32" s="8" t="s">
        <v>49</v>
      </c>
      <c r="C32" s="8" t="s">
        <v>48</v>
      </c>
      <c r="D32" s="8" t="s">
        <v>50</v>
      </c>
    </row>
    <row r="33" spans="1:4" ht="30" x14ac:dyDescent="0.25">
      <c r="A33" s="8" t="s">
        <v>52</v>
      </c>
      <c r="B33" s="8" t="s">
        <v>99</v>
      </c>
      <c r="C33" s="8" t="s">
        <v>110</v>
      </c>
      <c r="D33" s="8" t="s">
        <v>51</v>
      </c>
    </row>
    <row r="34" spans="1:4" ht="30" x14ac:dyDescent="0.25">
      <c r="A34" s="8" t="s">
        <v>106</v>
      </c>
      <c r="B34" s="8" t="s">
        <v>62</v>
      </c>
      <c r="C34" s="8" t="s">
        <v>90</v>
      </c>
      <c r="D34" s="8"/>
    </row>
    <row r="35" spans="1:4" ht="30" x14ac:dyDescent="0.25">
      <c r="A35" s="8" t="s">
        <v>106</v>
      </c>
      <c r="B35" s="8" t="s">
        <v>63</v>
      </c>
      <c r="C35" s="8" t="s">
        <v>90</v>
      </c>
      <c r="D35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C907-0EC4-4AA0-AF5F-46CFEC0C6FF6}">
  <dimension ref="A1:U4"/>
  <sheetViews>
    <sheetView topLeftCell="P1" workbookViewId="0">
      <selection sqref="A1:U1"/>
    </sheetView>
  </sheetViews>
  <sheetFormatPr defaultRowHeight="15" x14ac:dyDescent="0.25"/>
  <cols>
    <col min="1" max="1" width="10.7109375" customWidth="1"/>
    <col min="2" max="2" width="12.28515625" customWidth="1"/>
    <col min="3" max="3" width="12.7109375" customWidth="1"/>
    <col min="4" max="4" width="26.85546875" bestFit="1" customWidth="1"/>
    <col min="5" max="5" width="60.5703125" customWidth="1"/>
    <col min="6" max="6" width="16.85546875" customWidth="1"/>
    <col min="7" max="7" width="43.7109375" customWidth="1"/>
    <col min="8" max="8" width="39.5703125" customWidth="1"/>
    <col min="9" max="9" width="37.140625" bestFit="1" customWidth="1"/>
    <col min="10" max="10" width="35.28515625" bestFit="1" customWidth="1"/>
    <col min="11" max="11" width="53.85546875" bestFit="1" customWidth="1"/>
    <col min="12" max="12" width="53.85546875" customWidth="1"/>
    <col min="13" max="13" width="31" bestFit="1" customWidth="1"/>
    <col min="14" max="14" width="34.85546875" bestFit="1" customWidth="1"/>
    <col min="15" max="15" width="54.5703125" customWidth="1"/>
    <col min="16" max="16" width="38.42578125" customWidth="1"/>
    <col min="17" max="20" width="33.140625" customWidth="1"/>
    <col min="21" max="21" width="68.140625" bestFit="1" customWidth="1"/>
  </cols>
  <sheetData>
    <row r="1" spans="1:21" ht="60" x14ac:dyDescent="0.25">
      <c r="A1" s="8" t="s">
        <v>6</v>
      </c>
      <c r="B1" s="8" t="s">
        <v>8</v>
      </c>
      <c r="C1" s="8" t="s">
        <v>9</v>
      </c>
      <c r="D1" s="8" t="s">
        <v>14</v>
      </c>
      <c r="E1" s="8" t="s">
        <v>25</v>
      </c>
      <c r="F1" s="8" t="s">
        <v>29</v>
      </c>
      <c r="G1" s="8" t="s">
        <v>34</v>
      </c>
      <c r="H1" s="8" t="s">
        <v>44</v>
      </c>
      <c r="I1" s="8" t="s">
        <v>113</v>
      </c>
      <c r="J1" s="8" t="s">
        <v>5</v>
      </c>
      <c r="K1" s="8" t="s">
        <v>85</v>
      </c>
      <c r="L1" s="8" t="s">
        <v>97</v>
      </c>
      <c r="M1" s="8" t="s">
        <v>96</v>
      </c>
      <c r="N1" s="8" t="s">
        <v>88</v>
      </c>
      <c r="O1" s="8" t="s">
        <v>4</v>
      </c>
      <c r="P1" s="8" t="s">
        <v>42</v>
      </c>
      <c r="Q1" s="8" t="s">
        <v>41</v>
      </c>
      <c r="R1" s="8" t="s">
        <v>60</v>
      </c>
      <c r="S1" s="8" t="s">
        <v>100</v>
      </c>
      <c r="T1" s="8" t="s">
        <v>101</v>
      </c>
      <c r="U1" s="8" t="s">
        <v>7</v>
      </c>
    </row>
    <row r="2" spans="1:21" x14ac:dyDescent="0.25">
      <c r="F2" s="1"/>
      <c r="G2" s="2"/>
      <c r="H2" s="2"/>
      <c r="J2" s="2"/>
      <c r="K2" s="1"/>
      <c r="N2" s="1"/>
      <c r="P2" s="3"/>
      <c r="Q2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2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2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2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2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3" spans="1:21" x14ac:dyDescent="0.25">
      <c r="F3" s="1"/>
      <c r="G3" s="2"/>
      <c r="H3" s="2"/>
      <c r="J3" s="2"/>
      <c r="K3" s="1"/>
      <c r="N3" s="1"/>
      <c r="P3" s="3"/>
      <c r="Q3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3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3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3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3" s="7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4" spans="1:21" x14ac:dyDescent="0.25">
      <c r="F4" s="1"/>
      <c r="G4" s="2"/>
      <c r="H4" s="2"/>
      <c r="J4" s="2"/>
      <c r="P4" s="3"/>
      <c r="Q4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4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4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4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4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</sheetData>
  <conditionalFormatting sqref="A2:U4">
    <cfRule type="expression" dxfId="4" priority="1">
      <formula>LEFT($U2,7)="Warning"</formula>
    </cfRule>
    <cfRule type="expression" dxfId="3" priority="6">
      <formula>$U2&lt;&gt;""</formula>
    </cfRule>
  </conditionalFormatting>
  <dataValidations count="6">
    <dataValidation type="list" errorStyle="warning" allowBlank="1" showInputMessage="1" showErrorMessage="1" error="Please choose a value from the dropdown menu. If none of the values are accurate, please choose &quot;Other&quot; and fill in the following column." sqref="D2:D4" xr:uid="{2C695272-0D00-4A62-ADEA-1B73D344D2E6}">
      <formula1>INDIRECT("Referral_Sources")</formula1>
    </dataValidation>
    <dataValidation type="date" errorStyle="warning" allowBlank="1" showInputMessage="1" showErrorMessage="1" error="Please enter a valid date between the beginning of the fiscal year and today." sqref="F2:F4" xr:uid="{5B091F9C-3535-40CA-80EF-7E3C77674822}">
      <formula1>DATE(2021,7,1)</formula1>
      <formula2>TODAY()</formula2>
    </dataValidation>
    <dataValidation type="time" errorStyle="warning" allowBlank="1" showInputMessage="1" showErrorMessage="1" error="Please enter a valid time." sqref="G2:H4 J2:J4" xr:uid="{6665BBA9-004A-4E40-9D7B-09B2BD9785A9}">
      <formula1>0</formula1>
      <formula2>0.999305555555556</formula2>
    </dataValidation>
    <dataValidation type="list" errorStyle="warning" allowBlank="1" showInputMessage="1" showErrorMessage="1" error="Please enter either Yes or No." sqref="I2:I4 O2:O4" xr:uid="{26497743-3D97-4460-805C-B83829FF448A}">
      <formula1>INDIRECT("YesNo")</formula1>
    </dataValidation>
    <dataValidation type="date" errorStyle="warning" allowBlank="1" showInputMessage="1" showErrorMessage="1" error="Please enter a date between the Arrival Date and today's date." sqref="K2:K4" xr:uid="{7F42E55B-6B43-440E-958A-F48FFB55076B}">
      <formula1>F2</formula1>
      <formula2>TODAY()</formula2>
    </dataValidation>
    <dataValidation type="date" errorStyle="warning" allowBlank="1" showInputMessage="1" showErrorMessage="1" error="Please enter a date between the arrival date and today." sqref="N2:N4" xr:uid="{D0C09072-B1FD-469B-A61D-34077D3DCED8}">
      <formula1>F2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94FB-0025-4ABD-81D4-9EEF40B3B007}">
  <dimension ref="A1:E3"/>
  <sheetViews>
    <sheetView workbookViewId="0">
      <selection activeCell="E1" sqref="A1:E1"/>
    </sheetView>
  </sheetViews>
  <sheetFormatPr defaultRowHeight="15" x14ac:dyDescent="0.25"/>
  <cols>
    <col min="1" max="1" width="37" bestFit="1" customWidth="1"/>
    <col min="2" max="2" width="32.85546875" bestFit="1" customWidth="1"/>
    <col min="3" max="3" width="38" bestFit="1" customWidth="1"/>
    <col min="4" max="4" width="33.85546875" bestFit="1" customWidth="1"/>
    <col min="5" max="5" width="33.28515625" bestFit="1" customWidth="1"/>
  </cols>
  <sheetData>
    <row r="1" spans="1:5" x14ac:dyDescent="0.25">
      <c r="A1" t="s">
        <v>8</v>
      </c>
      <c r="B1" t="s">
        <v>9</v>
      </c>
      <c r="C1" t="s">
        <v>86</v>
      </c>
      <c r="D1" t="s">
        <v>87</v>
      </c>
      <c r="E1" t="s">
        <v>111</v>
      </c>
    </row>
    <row r="2" spans="1:5" x14ac:dyDescent="0.25">
      <c r="A2" s="1"/>
      <c r="B2" s="1"/>
      <c r="C2" s="1"/>
      <c r="E2" s="1"/>
    </row>
    <row r="3" spans="1:5" x14ac:dyDescent="0.25">
      <c r="A3" s="1"/>
      <c r="B3" s="1"/>
    </row>
  </sheetData>
  <dataValidations count="4">
    <dataValidation type="date" errorStyle="warning" allowBlank="1" showInputMessage="1" showErrorMessage="1" error="Please enter a date between Date State Hospital Petition Awarded and today." sqref="E2:E3" xr:uid="{2A441C46-DFC9-46F7-92D4-37AC7BB9A5F9}">
      <formula1>C2</formula1>
      <formula2>TODAY()</formula2>
    </dataValidation>
    <dataValidation errorStyle="warning" allowBlank="1" showInputMessage="1" showErrorMessage="1" error="Please enter a valid date between the beginning of the fiscal year and today." sqref="A2:B3" xr:uid="{D171EF52-9FD4-4EB0-ADC2-59E61AAA8786}"/>
    <dataValidation type="date" errorStyle="warning" allowBlank="1" showInputMessage="1" showErrorMessage="1" error="Please enter a date between the beginning of the fiscal year and today." sqref="C2:C3" xr:uid="{8809563D-2C94-4483-BBF1-49E634F720B8}">
      <formula1>44378</formula1>
      <formula2>TODAY()</formula2>
    </dataValidation>
    <dataValidation type="date" errorStyle="warning" allowBlank="1" showInputMessage="1" showErrorMessage="1" error="Please enter a date between the Date State Hospital Petition Awarded and today." sqref="D2:D3" xr:uid="{B443E8C3-6446-496D-A84D-EDB5286C2633}">
      <formula1>C1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8FF6-4A0D-482F-B9C3-7139F21E54C4}">
  <dimension ref="A1:H14"/>
  <sheetViews>
    <sheetView topLeftCell="B1" workbookViewId="0">
      <selection activeCell="H2" sqref="A2:H2"/>
    </sheetView>
  </sheetViews>
  <sheetFormatPr defaultRowHeight="15" x14ac:dyDescent="0.25"/>
  <cols>
    <col min="1" max="1" width="9.7109375" hidden="1" customWidth="1"/>
    <col min="2" max="2" width="11.5703125" bestFit="1" customWidth="1"/>
    <col min="3" max="3" width="25.140625" customWidth="1"/>
    <col min="4" max="4" width="36.140625" customWidth="1"/>
    <col min="5" max="5" width="23.5703125" bestFit="1" customWidth="1"/>
    <col min="6" max="6" width="27.140625" customWidth="1"/>
    <col min="7" max="7" width="36.85546875" bestFit="1" customWidth="1"/>
    <col min="8" max="8" width="37.5703125" bestFit="1" customWidth="1"/>
  </cols>
  <sheetData>
    <row r="1" spans="1:8" x14ac:dyDescent="0.25">
      <c r="B1" s="5" t="s">
        <v>82</v>
      </c>
      <c r="C1" s="5" t="s">
        <v>83</v>
      </c>
      <c r="D1" s="6" t="s">
        <v>84</v>
      </c>
      <c r="E1" s="5" t="str">
        <f>"&lt;="&amp;IFERROR(VLOOKUP('Provider and Fiscal Year'!B2,'Dropdown Values'!A:C,3,FALSE),"")</f>
        <v>&lt;=</v>
      </c>
      <c r="F1" s="5"/>
    </row>
    <row r="2" spans="1:8" ht="45" x14ac:dyDescent="0.25">
      <c r="A2" s="1">
        <f>DATE('Provider and Fiscal Year'!$B$3,7,1)</f>
        <v>45108</v>
      </c>
      <c r="B2" s="9" t="s">
        <v>64</v>
      </c>
      <c r="C2" s="8" t="s">
        <v>47</v>
      </c>
      <c r="D2" s="8" t="s">
        <v>98</v>
      </c>
      <c r="E2" s="8" t="s">
        <v>53</v>
      </c>
      <c r="F2" s="9" t="s">
        <v>60</v>
      </c>
      <c r="G2" s="9" t="s">
        <v>49</v>
      </c>
      <c r="H2" s="8" t="s">
        <v>99</v>
      </c>
    </row>
    <row r="3" spans="1:8" x14ac:dyDescent="0.25">
      <c r="A3" s="1">
        <f>DATE('Provider and Fiscal Year'!$B$3,8,1)</f>
        <v>45139</v>
      </c>
      <c r="B3" t="s">
        <v>66</v>
      </c>
      <c r="C3" t="str">
        <f>IFERROR(AVERAGEIFS(Table4[Law Enforcement Processing Time],Table4[Arrival Date],"&gt;="&amp;'Standardized Metrics'!A2,Table4[Arrival Date],"&lt;"&amp;'Standardized Metrics'!A3),"")</f>
        <v/>
      </c>
      <c r="D3" s="4" t="str">
        <f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f>
        <v/>
      </c>
      <c r="E3">
        <f>IFERROR(COUNTIFS(Table6[Admission Date to State Hospital],"&gt;="&amp;'Standardized Metrics'!A2,Table6[Admission Date to State Hospital],"&lt;"&amp;'Standardized Metrics'!A3),"")</f>
        <v>0</v>
      </c>
      <c r="F3" t="str">
        <f>IFERROR(AVERAGEIFS(Table4[Admission Processing Time],Table4[Arrival Date],"&gt;="&amp;'Standardized Metrics'!A2,Table4[Arrival Date],"&lt;"&amp;'Standardized Metrics'!A3),"")</f>
        <v/>
      </c>
      <c r="G3">
        <f>IFERROR(COUNTIFS(Table6[Date diverted from SH Admission],"&gt;="&amp;A2,Table6[Date diverted from SH Admission],"&lt;"&amp;A3),"")</f>
        <v>0</v>
      </c>
      <c r="H3" t="str">
        <f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f>
        <v/>
      </c>
    </row>
    <row r="4" spans="1:8" x14ac:dyDescent="0.25">
      <c r="A4" s="1">
        <f>DATE('Provider and Fiscal Year'!$B$3,9,1)</f>
        <v>45170</v>
      </c>
      <c r="B4" t="s">
        <v>67</v>
      </c>
      <c r="C4" t="str">
        <f>IFERROR(AVERAGEIFS(Table4[Law Enforcement Processing Time],Table4[Arrival Date],"&gt;="&amp;'Standardized Metrics'!A3,Table4[Arrival Date],"&lt;"&amp;'Standardized Metrics'!A4),"")</f>
        <v/>
      </c>
      <c r="D4" s="4" t="str">
        <f>IFERROR(COUNTIFS(Table4[Discharge Date],"&gt;="&amp;'Standardized Metrics'!A3,Table4[Discharge Date],"&lt;"&amp;'Standardized Metrics'!A4,Table4[Did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Metrics'!A3,Table4[Discharge Date],"&lt;"&amp;'Standardized Metrics'!A4,Table4[Was client admitted to CSU? (Skip to Column L, "Where was the client referred for outpatient services?", if no)],"Yes"),"")</f>
        <v/>
      </c>
      <c r="E4">
        <f>IFERROR(COUNTIFS(Table6[Admission Date to State Hospital],"&gt;="&amp;'Standardized Metrics'!A3,Table6[Admission Date to State Hospital],"&lt;"&amp;'Standardized Metrics'!A4),"")</f>
        <v>0</v>
      </c>
      <c r="F4" t="str">
        <f>IFERROR(AVERAGEIFS(Table4[Admission Processing Time],Table4[Arrival Date],"&gt;="&amp;'Standardized Metrics'!A3,Table4[Arrival Date],"&lt;"&amp;'Standardized Metrics'!A4),"")</f>
        <v/>
      </c>
      <c r="G4">
        <f>IFERROR(COUNTIFS(Table6[Date diverted from SH Admission],"&gt;="&amp;A3,Table6[Date diverted from SH Admission],"&lt;"&amp;A4),"")</f>
        <v>0</v>
      </c>
      <c r="H4" t="str">
        <f>IFERROR(COUNTIFS(Table4[Arrival Date],"&gt;="&amp;'Standardized Metrics'!A3,Table4[Arrival Date],"&lt;"&amp;'Standardized Metrics'!A4,Table4[Did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Metrics'!A3,Table4[Arrival Date],"&lt;"&amp;'Standardized Metrics'!A4,Table4[Was client admitted to CSU? (Skip to Column L, "Where was the client referred for outpatient services?", if no)],"No"),"")</f>
        <v/>
      </c>
    </row>
    <row r="5" spans="1:8" x14ac:dyDescent="0.25">
      <c r="A5" s="1">
        <f>DATE('Provider and Fiscal Year'!$B$3,10,1)</f>
        <v>45200</v>
      </c>
      <c r="B5" t="s">
        <v>68</v>
      </c>
      <c r="C5" t="str">
        <f>IFERROR(AVERAGEIFS(Table4[Law Enforcement Processing Time],Table4[Arrival Date],"&gt;="&amp;'Standardized Metrics'!A4,Table4[Arrival Date],"&lt;"&amp;'Standardized Metrics'!A5),"")</f>
        <v/>
      </c>
      <c r="D5" s="4" t="str">
        <f>IFERROR(COUNTIFS(Table4[Discharge Date],"&gt;="&amp;'Standardized Metrics'!A4,Table4[Discharge Date],"&lt;"&amp;'Standardized Metrics'!A5,Table4[Did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Metrics'!A4,Table4[Discharge Date],"&lt;"&amp;'Standardized Metrics'!A5,Table4[Was client admitted to CSU? (Skip to Column L, "Where was the client referred for outpatient services?", if no)],"Yes"),"")</f>
        <v/>
      </c>
      <c r="E5">
        <f>IFERROR(COUNTIFS(Table6[Admission Date to State Hospital],"&gt;="&amp;'Standardized Metrics'!A4,Table6[Admission Date to State Hospital],"&lt;"&amp;'Standardized Metrics'!A5),"")</f>
        <v>0</v>
      </c>
      <c r="F5" t="str">
        <f>IFERROR(AVERAGEIFS(Table4[Admission Processing Time],Table4[Arrival Date],"&gt;="&amp;'Standardized Metrics'!A4,Table4[Arrival Date],"&lt;"&amp;'Standardized Metrics'!A5),"")</f>
        <v/>
      </c>
      <c r="G5">
        <f>IFERROR(COUNTIFS(Table6[Date diverted from SH Admission],"&gt;="&amp;A4,Table6[Date diverted from SH Admission],"&lt;"&amp;A5),"")</f>
        <v>0</v>
      </c>
      <c r="H5" t="str">
        <f>IFERROR(COUNTIFS(Table4[Arrival Date],"&gt;="&amp;'Standardized Metrics'!A4,Table4[Arrival Date],"&lt;"&amp;'Standardized Metrics'!A5,Table4[Did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Metrics'!A4,Table4[Arrival Date],"&lt;"&amp;'Standardized Metrics'!A5,Table4[Was client admitted to CSU? (Skip to Column L, "Where was the client referred for outpatient services?", if no)],"No"),"")</f>
        <v/>
      </c>
    </row>
    <row r="6" spans="1:8" x14ac:dyDescent="0.25">
      <c r="A6" s="1">
        <f>DATE('Provider and Fiscal Year'!$B$3,11,1)</f>
        <v>45231</v>
      </c>
      <c r="B6" t="s">
        <v>69</v>
      </c>
      <c r="C6" t="str">
        <f>IFERROR(AVERAGEIFS(Table4[Law Enforcement Processing Time],Table4[Arrival Date],"&gt;="&amp;'Standardized Metrics'!A5,Table4[Arrival Date],"&lt;"&amp;'Standardized Metrics'!A6),"")</f>
        <v/>
      </c>
      <c r="D6" s="4" t="str">
        <f>IFERROR(COUNTIFS(Table4[Discharge Date],"&gt;="&amp;'Standardized Metrics'!A5,Table4[Discharge Date],"&lt;"&amp;'Standardized Metrics'!A6,Table4[Did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Metrics'!A5,Table4[Discharge Date],"&lt;"&amp;'Standardized Metrics'!A6,Table4[Was client admitted to CSU? (Skip to Column L, "Where was the client referred for outpatient services?", if no)],"Yes"),"")</f>
        <v/>
      </c>
      <c r="E6">
        <f>IFERROR(COUNTIFS(Table6[Admission Date to State Hospital],"&gt;="&amp;'Standardized Metrics'!A5,Table6[Admission Date to State Hospital],"&lt;"&amp;'Standardized Metrics'!A6),"")</f>
        <v>0</v>
      </c>
      <c r="F6" t="str">
        <f>IFERROR(AVERAGEIFS(Table4[Admission Processing Time],Table4[Arrival Date],"&gt;="&amp;'Standardized Metrics'!A5,Table4[Arrival Date],"&lt;"&amp;'Standardized Metrics'!A6),"")</f>
        <v/>
      </c>
      <c r="G6">
        <f>IFERROR(COUNTIFS(Table6[Date diverted from SH Admission],"&gt;="&amp;A5,Table6[Date diverted from SH Admission],"&lt;"&amp;A6),"")</f>
        <v>0</v>
      </c>
      <c r="H6" t="str">
        <f>IFERROR(COUNTIFS(Table4[Arrival Date],"&gt;="&amp;'Standardized Metrics'!A5,Table4[Arrival Date],"&lt;"&amp;'Standardized Metrics'!A6,Table4[Did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Metrics'!A5,Table4[Arrival Date],"&lt;"&amp;'Standardized Metrics'!A6,Table4[Was client admitted to CSU? (Skip to Column L, "Where was the client referred for outpatient services?", if no)],"No"),"")</f>
        <v/>
      </c>
    </row>
    <row r="7" spans="1:8" x14ac:dyDescent="0.25">
      <c r="A7" s="1">
        <f>DATE('Provider and Fiscal Year'!$B$3,12,1)</f>
        <v>45261</v>
      </c>
      <c r="B7" t="s">
        <v>70</v>
      </c>
      <c r="C7" t="str">
        <f>IFERROR(AVERAGEIFS(Table4[Law Enforcement Processing Time],Table4[Arrival Date],"&gt;="&amp;'Standardized Metrics'!A6,Table4[Arrival Date],"&lt;"&amp;'Standardized Metrics'!A7),"")</f>
        <v/>
      </c>
      <c r="D7" s="4" t="str">
        <f>IFERROR(COUNTIFS(Table4[Discharge Date],"&gt;="&amp;'Standardized Metrics'!A6,Table4[Discharge Date],"&lt;"&amp;'Standardized Metrics'!A7,Table4[Did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Metrics'!A6,Table4[Discharge Date],"&lt;"&amp;'Standardized Metrics'!A7,Table4[Was client admitted to CSU? (Skip to Column L, "Where was the client referred for outpatient services?", if no)],"Yes"),"")</f>
        <v/>
      </c>
      <c r="E7">
        <f>IFERROR(COUNTIFS(Table6[Admission Date to State Hospital],"&gt;="&amp;'Standardized Metrics'!A6,Table6[Admission Date to State Hospital],"&lt;"&amp;'Standardized Metrics'!A7),"")</f>
        <v>0</v>
      </c>
      <c r="F7" t="str">
        <f>IFERROR(AVERAGEIFS(Table4[Admission Processing Time],Table4[Arrival Date],"&gt;="&amp;'Standardized Metrics'!A6,Table4[Arrival Date],"&lt;"&amp;'Standardized Metrics'!A7),"")</f>
        <v/>
      </c>
      <c r="G7">
        <f>IFERROR(COUNTIFS(Table6[Date diverted from SH Admission],"&gt;="&amp;A6,Table6[Date diverted from SH Admission],"&lt;"&amp;A7),"")</f>
        <v>0</v>
      </c>
      <c r="H7" t="str">
        <f>IFERROR(COUNTIFS(Table4[Arrival Date],"&gt;="&amp;'Standardized Metrics'!A6,Table4[Arrival Date],"&lt;"&amp;'Standardized Metrics'!A7,Table4[Did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Metrics'!A6,Table4[Arrival Date],"&lt;"&amp;'Standardized Metrics'!A7,Table4[Was client admitted to CSU? (Skip to Column L, "Where was the client referred for outpatient services?", if no)],"No"),"")</f>
        <v/>
      </c>
    </row>
    <row r="8" spans="1:8" x14ac:dyDescent="0.25">
      <c r="A8" s="1">
        <f>DATE('Provider and Fiscal Year'!$B$3+1,1,1)</f>
        <v>45292</v>
      </c>
      <c r="B8" t="s">
        <v>71</v>
      </c>
      <c r="C8" t="str">
        <f>IFERROR(AVERAGEIFS(Table4[Law Enforcement Processing Time],Table4[Arrival Date],"&gt;="&amp;'Standardized Metrics'!A7,Table4[Arrival Date],"&lt;"&amp;'Standardized Metrics'!A8),"")</f>
        <v/>
      </c>
      <c r="D8" s="4" t="str">
        <f>IFERROR(COUNTIFS(Table4[Discharge Date],"&gt;="&amp;'Standardized Metrics'!A7,Table4[Discharge Date],"&lt;"&amp;'Standardized Metrics'!A8,Table4[Did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Metrics'!A7,Table4[Discharge Date],"&lt;"&amp;'Standardized Metrics'!A8,Table4[Was client admitted to CSU? (Skip to Column L, "Where was the client referred for outpatient services?", if no)],"Yes"),"")</f>
        <v/>
      </c>
      <c r="E8">
        <f>IFERROR(COUNTIFS(Table6[Admission Date to State Hospital],"&gt;="&amp;'Standardized Metrics'!A7,Table6[Admission Date to State Hospital],"&lt;"&amp;'Standardized Metrics'!A8),"")</f>
        <v>0</v>
      </c>
      <c r="F8" t="str">
        <f>IFERROR(AVERAGEIFS(Table4[Admission Processing Time],Table4[Arrival Date],"&gt;="&amp;'Standardized Metrics'!A7,Table4[Arrival Date],"&lt;"&amp;'Standardized Metrics'!A8),"")</f>
        <v/>
      </c>
      <c r="G8">
        <f>IFERROR(COUNTIFS(Table6[Date diverted from SH Admission],"&gt;="&amp;A7,Table6[Date diverted from SH Admission],"&lt;"&amp;A8),"")</f>
        <v>0</v>
      </c>
      <c r="H8" t="str">
        <f>IFERROR(COUNTIFS(Table4[Arrival Date],"&gt;="&amp;'Standardized Metrics'!A7,Table4[Arrival Date],"&lt;"&amp;'Standardized Metrics'!A8,Table4[Did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Metrics'!A7,Table4[Arrival Date],"&lt;"&amp;'Standardized Metrics'!A8,Table4[Was client admitted to CSU? (Skip to Column L, "Where was the client referred for outpatient services?", if no)],"No"),"")</f>
        <v/>
      </c>
    </row>
    <row r="9" spans="1:8" x14ac:dyDescent="0.25">
      <c r="A9" s="1">
        <f>DATE('Provider and Fiscal Year'!$B$3+1,2,1)</f>
        <v>45323</v>
      </c>
      <c r="B9" t="s">
        <v>72</v>
      </c>
      <c r="C9" t="str">
        <f>IFERROR(AVERAGEIFS(Table4[Law Enforcement Processing Time],Table4[Arrival Date],"&gt;="&amp;'Standardized Metrics'!A8,Table4[Arrival Date],"&lt;"&amp;'Standardized Metrics'!A9),"")</f>
        <v/>
      </c>
      <c r="D9" s="4" t="str">
        <f>IFERROR(COUNTIFS(Table4[Discharge Date],"&gt;="&amp;'Standardized Metrics'!A8,Table4[Discharge Date],"&lt;"&amp;'Standardized Metrics'!A9,Table4[Did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Metrics'!A8,Table4[Discharge Date],"&lt;"&amp;'Standardized Metrics'!A9,Table4[Was client admitted to CSU? (Skip to Column L, "Where was the client referred for outpatient services?", if no)],"Yes"),"")</f>
        <v/>
      </c>
      <c r="E9">
        <f>IFERROR(COUNTIFS(Table6[Admission Date to State Hospital],"&gt;="&amp;'Standardized Metrics'!A8,Table6[Admission Date to State Hospital],"&lt;"&amp;'Standardized Metrics'!A9),"")</f>
        <v>0</v>
      </c>
      <c r="F9" t="str">
        <f>IFERROR(AVERAGEIFS(Table4[Admission Processing Time],Table4[Arrival Date],"&gt;="&amp;'Standardized Metrics'!A8,Table4[Arrival Date],"&lt;"&amp;'Standardized Metrics'!A9),"")</f>
        <v/>
      </c>
      <c r="G9">
        <f>IFERROR(COUNTIFS(Table6[Date diverted from SH Admission],"&gt;="&amp;A8,Table6[Date diverted from SH Admission],"&lt;"&amp;A9),"")</f>
        <v>0</v>
      </c>
      <c r="H9" t="str">
        <f>IFERROR(COUNTIFS(Table4[Arrival Date],"&gt;="&amp;'Standardized Metrics'!A8,Table4[Arrival Date],"&lt;"&amp;'Standardized Metrics'!A9,Table4[Did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Metrics'!A8,Table4[Arrival Date],"&lt;"&amp;'Standardized Metrics'!A9,Table4[Was client admitted to CSU? (Skip to Column L, "Where was the client referred for outpatient services?", if no)],"No"),"")</f>
        <v/>
      </c>
    </row>
    <row r="10" spans="1:8" x14ac:dyDescent="0.25">
      <c r="A10" s="1">
        <f>DATE('Provider and Fiscal Year'!$B$3+1,3,1)</f>
        <v>45352</v>
      </c>
      <c r="B10" t="s">
        <v>73</v>
      </c>
      <c r="C10" t="str">
        <f>IFERROR(AVERAGEIFS(Table4[Law Enforcement Processing Time],Table4[Arrival Date],"&gt;="&amp;'Standardized Metrics'!A9,Table4[Arrival Date],"&lt;"&amp;'Standardized Metrics'!A10),"")</f>
        <v/>
      </c>
      <c r="D10" s="4" t="str">
        <f>IFERROR(COUNTIFS(Table4[Discharge Date],"&gt;="&amp;'Standardized Metrics'!A9,Table4[Discharge Date],"&lt;"&amp;'Standardized Metrics'!A10,Table4[Did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Metrics'!A9,Table4[Discharge Date],"&lt;"&amp;'Standardized Metrics'!A10,Table4[Was client admitted to CSU? (Skip to Column L, "Where was the client referred for outpatient services?", if no)],"Yes"),"")</f>
        <v/>
      </c>
      <c r="E10">
        <f>IFERROR(COUNTIFS(Table6[Admission Date to State Hospital],"&gt;="&amp;'Standardized Metrics'!A9,Table6[Admission Date to State Hospital],"&lt;"&amp;'Standardized Metrics'!A10),"")</f>
        <v>0</v>
      </c>
      <c r="F10" t="str">
        <f>IFERROR(AVERAGEIFS(Table4[Admission Processing Time],Table4[Arrival Date],"&gt;="&amp;'Standardized Metrics'!A9,Table4[Arrival Date],"&lt;"&amp;'Standardized Metrics'!A10),"")</f>
        <v/>
      </c>
      <c r="G10">
        <f>IFERROR(COUNTIFS(Table6[Date diverted from SH Admission],"&gt;="&amp;A9,Table6[Date diverted from SH Admission],"&lt;"&amp;A10),"")</f>
        <v>0</v>
      </c>
      <c r="H10" t="str">
        <f>IFERROR(COUNTIFS(Table4[Arrival Date],"&gt;="&amp;'Standardized Metrics'!A9,Table4[Arrival Date],"&lt;"&amp;'Standardized Metrics'!A10,Table4[Did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Metrics'!A9,Table4[Arrival Date],"&lt;"&amp;'Standardized Metrics'!A10,Table4[Was client admitted to CSU? (Skip to Column L, "Where was the client referred for outpatient services?", if no)],"No"),"")</f>
        <v/>
      </c>
    </row>
    <row r="11" spans="1:8" x14ac:dyDescent="0.25">
      <c r="A11" s="1">
        <f>DATE('Provider and Fiscal Year'!$B$3+1,4,1)</f>
        <v>45383</v>
      </c>
      <c r="B11" t="s">
        <v>74</v>
      </c>
      <c r="C11" t="str">
        <f>IFERROR(AVERAGEIFS(Table4[Law Enforcement Processing Time],Table4[Arrival Date],"&gt;="&amp;'Standardized Metrics'!A10,Table4[Arrival Date],"&lt;"&amp;'Standardized Metrics'!A11),"")</f>
        <v/>
      </c>
      <c r="D11" s="4" t="str">
        <f>IFERROR(COUNTIFS(Table4[Discharge Date],"&gt;="&amp;'Standardized Metrics'!A10,Table4[Discharge Date],"&lt;"&amp;'Standardized Metrics'!A11,Table4[Did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Metrics'!A10,Table4[Discharge Date],"&lt;"&amp;'Standardized Metrics'!A11,Table4[Was client admitted to CSU? (Skip to Column L, "Where was the client referred for outpatient services?", if no)],"Yes"),"")</f>
        <v/>
      </c>
      <c r="E11">
        <f>IFERROR(COUNTIFS(Table6[Admission Date to State Hospital],"&gt;="&amp;'Standardized Metrics'!A10,Table6[Admission Date to State Hospital],"&lt;"&amp;'Standardized Metrics'!A11),"")</f>
        <v>0</v>
      </c>
      <c r="F11" t="str">
        <f>IFERROR(AVERAGEIFS(Table4[Admission Processing Time],Table4[Arrival Date],"&gt;="&amp;'Standardized Metrics'!A10,Table4[Arrival Date],"&lt;"&amp;'Standardized Metrics'!A11),"")</f>
        <v/>
      </c>
      <c r="G11">
        <f>IFERROR(COUNTIFS(Table6[Date diverted from SH Admission],"&gt;="&amp;A10,Table6[Date diverted from SH Admission],"&lt;"&amp;A11),"")</f>
        <v>0</v>
      </c>
      <c r="H11" t="str">
        <f>IFERROR(COUNTIFS(Table4[Arrival Date],"&gt;="&amp;'Standardized Metrics'!A10,Table4[Arrival Date],"&lt;"&amp;'Standardized Metrics'!A11,Table4[Did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Metrics'!A10,Table4[Arrival Date],"&lt;"&amp;'Standardized Metrics'!A11,Table4[Was client admitted to CSU? (Skip to Column L, "Where was the client referred for outpatient services?", if no)],"No"),"")</f>
        <v/>
      </c>
    </row>
    <row r="12" spans="1:8" x14ac:dyDescent="0.25">
      <c r="A12" s="1">
        <f>DATE('Provider and Fiscal Year'!$B$3+1,5,1)</f>
        <v>45413</v>
      </c>
      <c r="B12" t="s">
        <v>75</v>
      </c>
      <c r="C12" t="str">
        <f>IFERROR(AVERAGEIFS(Table4[Law Enforcement Processing Time],Table4[Arrival Date],"&gt;="&amp;'Standardized Metrics'!A11,Table4[Arrival Date],"&lt;"&amp;'Standardized Metrics'!A12),"")</f>
        <v/>
      </c>
      <c r="D12" s="4" t="str">
        <f>IFERROR(COUNTIFS(Table4[Discharge Date],"&gt;="&amp;'Standardized Metrics'!A11,Table4[Discharge Date],"&lt;"&amp;'Standardized Metrics'!A12,Table4[Did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Metrics'!A11,Table4[Discharge Date],"&lt;"&amp;'Standardized Metrics'!A12,Table4[Was client admitted to CSU? (Skip to Column L, "Where was the client referred for outpatient services?", if no)],"Yes"),"")</f>
        <v/>
      </c>
      <c r="E12">
        <f>IFERROR(COUNTIFS(Table6[Admission Date to State Hospital],"&gt;="&amp;'Standardized Metrics'!A11,Table6[Admission Date to State Hospital],"&lt;"&amp;'Standardized Metrics'!A12),"")</f>
        <v>0</v>
      </c>
      <c r="F12" t="str">
        <f>IFERROR(AVERAGEIFS(Table4[Admission Processing Time],Table4[Arrival Date],"&gt;="&amp;'Standardized Metrics'!A11,Table4[Arrival Date],"&lt;"&amp;'Standardized Metrics'!A12),"")</f>
        <v/>
      </c>
      <c r="G12">
        <f>IFERROR(COUNTIFS(Table6[Date diverted from SH Admission],"&gt;="&amp;A11,Table6[Date diverted from SH Admission],"&lt;"&amp;A12),"")</f>
        <v>0</v>
      </c>
      <c r="H12" t="str">
        <f>IFERROR(COUNTIFS(Table4[Arrival Date],"&gt;="&amp;'Standardized Metrics'!A11,Table4[Arrival Date],"&lt;"&amp;'Standardized Metrics'!A12,Table4[Did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Metrics'!A11,Table4[Arrival Date],"&lt;"&amp;'Standardized Metrics'!A12,Table4[Was client admitted to CSU? (Skip to Column L, "Where was the client referred for outpatient services?", if no)],"No"),"")</f>
        <v/>
      </c>
    </row>
    <row r="13" spans="1:8" x14ac:dyDescent="0.25">
      <c r="A13" s="1">
        <f>DATE('Provider and Fiscal Year'!$B$3+1,6,1)</f>
        <v>45444</v>
      </c>
      <c r="B13" t="s">
        <v>76</v>
      </c>
      <c r="C13" t="str">
        <f>IFERROR(AVERAGEIFS(Table4[Law Enforcement Processing Time],Table4[Arrival Date],"&gt;="&amp;'Standardized Metrics'!A12,Table4[Arrival Date],"&lt;"&amp;'Standardized Metrics'!A13),"")</f>
        <v/>
      </c>
      <c r="D13" s="4" t="str">
        <f>IFERROR(COUNTIFS(Table4[Discharge Date],"&gt;="&amp;'Standardized Metrics'!A12,Table4[Discharge Date],"&lt;"&amp;'Standardized Metrics'!A13,Table4[Did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Metrics'!A12,Table4[Discharge Date],"&lt;"&amp;'Standardized Metrics'!A13,Table4[Was client admitted to CSU? (Skip to Column L, "Where was the client referred for outpatient services?", if no)],"Yes"),"")</f>
        <v/>
      </c>
      <c r="E13">
        <f>IFERROR(COUNTIFS(Table6[Admission Date to State Hospital],"&gt;="&amp;'Standardized Metrics'!A12,Table6[Admission Date to State Hospital],"&lt;"&amp;'Standardized Metrics'!A13),"")</f>
        <v>0</v>
      </c>
      <c r="F13" t="str">
        <f>IFERROR(AVERAGEIFS(Table4[Admission Processing Time],Table4[Arrival Date],"&gt;="&amp;'Standardized Metrics'!A12,Table4[Arrival Date],"&lt;"&amp;'Standardized Metrics'!A13),"")</f>
        <v/>
      </c>
      <c r="G13">
        <f>IFERROR(COUNTIFS(Table6[Date diverted from SH Admission],"&gt;="&amp;A12,Table6[Date diverted from SH Admission],"&lt;"&amp;A13),"")</f>
        <v>0</v>
      </c>
      <c r="H13" t="str">
        <f>IFERROR(COUNTIFS(Table4[Arrival Date],"&gt;="&amp;'Standardized Metrics'!A12,Table4[Arrival Date],"&lt;"&amp;'Standardized Metrics'!A13,Table4[Did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Metrics'!A12,Table4[Arrival Date],"&lt;"&amp;'Standardized Metrics'!A13,Table4[Was client admitted to CSU? (Skip to Column L, "Where was the client referred for outpatient services?", if no)],"No"),"")</f>
        <v/>
      </c>
    </row>
    <row r="14" spans="1:8" x14ac:dyDescent="0.25">
      <c r="A14" s="1">
        <f>DATE('Provider and Fiscal Year'!$B$3+1,7,1)</f>
        <v>45474</v>
      </c>
      <c r="B14" t="s">
        <v>77</v>
      </c>
      <c r="C14" t="str">
        <f>IFERROR(AVERAGEIFS(Table4[Law Enforcement Processing Time],Table4[Arrival Date],"&gt;="&amp;'Standardized Metrics'!A13,Table4[Arrival Date],"&lt;"&amp;'Standardized Metrics'!A14),"")</f>
        <v/>
      </c>
      <c r="D14" s="4" t="str">
        <f>IFERROR(COUNTIFS(Table4[Discharge Date],"&gt;="&amp;'Standardized Metrics'!A13,Table4[Discharge Date],"&lt;"&amp;'Standardized Metrics'!A14,Table4[Did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Metrics'!A13,Table4[Discharge Date],"&lt;"&amp;'Standardized Metrics'!A14,Table4[Was client admitted to CSU? (Skip to Column L, "Where was the client referred for outpatient services?", if no)],"Yes"),"")</f>
        <v/>
      </c>
      <c r="E14">
        <f>IFERROR(COUNTIFS(Table6[Admission Date to State Hospital],"&gt;="&amp;'Standardized Metrics'!A13,Table6[Admission Date to State Hospital],"&lt;"&amp;'Standardized Metrics'!A14),"")</f>
        <v>0</v>
      </c>
      <c r="F14" t="str">
        <f>IFERROR(AVERAGEIFS(Table4[Admission Processing Time],Table4[Arrival Date],"&gt;="&amp;'Standardized Metrics'!A13,Table4[Arrival Date],"&lt;"&amp;'Standardized Metrics'!A14),"")</f>
        <v/>
      </c>
      <c r="G14">
        <f>IFERROR(COUNTIFS(Table6[Date diverted from SH Admission],"&gt;="&amp;A13,Table6[Date diverted from SH Admission],"&lt;"&amp;A14),"")</f>
        <v>0</v>
      </c>
      <c r="H14" t="str">
        <f>IFERROR(COUNTIFS(Table4[Arrival Date],"&gt;="&amp;'Standardized Metrics'!A13,Table4[Arrival Date],"&lt;"&amp;'Standardized Metrics'!A14,Table4[Did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Metrics'!A13,Table4[Arrival Date],"&lt;"&amp;'Standardized Metrics'!A14,Table4[Was client admitted to CSU? (Skip to Column L, "Where was the client referred for outpatient services?", if no)],"No"),"")</f>
        <v/>
      </c>
    </row>
  </sheetData>
  <conditionalFormatting sqref="C3:C14">
    <cfRule type="expression" dxfId="2" priority="3">
      <formula>"&gt;15"</formula>
    </cfRule>
  </conditionalFormatting>
  <conditionalFormatting sqref="D3:D14">
    <cfRule type="expression" dxfId="1" priority="2">
      <formula>"&lt;0.5"</formula>
    </cfRule>
  </conditionalFormatting>
  <conditionalFormatting sqref="E3:E14">
    <cfRule type="expression" dxfId="0" priority="1">
      <formula>"&gt;$F$1"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69EF-BF2F-4F6C-A7D7-8B5E42E59D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AEBCBBC7-D0AD-4D6E-A703-5C7E23583A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3643E-7567-4727-8DDD-2BDC51882219}"/>
</file>

<file path=customXml/itemProps3.xml><?xml version="1.0" encoding="utf-8"?>
<ds:datastoreItem xmlns:ds="http://schemas.openxmlformats.org/officeDocument/2006/customXml" ds:itemID="{85E71CD9-66DE-4FE7-AB97-0FA8DC8CE659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Provider and Fiscal Year</vt:lpstr>
      <vt:lpstr>Dropdown Values</vt:lpstr>
      <vt:lpstr>Field Definitions</vt:lpstr>
      <vt:lpstr>Referrals</vt:lpstr>
      <vt:lpstr>State Hospital Petitions</vt:lpstr>
      <vt:lpstr>Standardized Metrics</vt:lpstr>
      <vt:lpstr>Provider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Jimison</dc:creator>
  <cp:lastModifiedBy>Princess Bordeaux Bartolazo</cp:lastModifiedBy>
  <dcterms:created xsi:type="dcterms:W3CDTF">2021-08-17T19:22:24Z</dcterms:created>
  <dcterms:modified xsi:type="dcterms:W3CDTF">2023-07-28T01:13:51Z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4384600</vt:r8>
  </property>
</Properties>
</file>