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S:\Network Management\Contract Development-Document Templates\Network Service Provider Contract Documents\4. Incorporated Documents\"/>
    </mc:Choice>
  </mc:AlternateContent>
  <xr:revisionPtr revIDLastSave="0" documentId="13_ncr:1_{067491ED-8915-4542-90B5-8EDED76CFE15}" xr6:coauthVersionLast="45" xr6:coauthVersionMax="45" xr10:uidLastSave="{00000000-0000-0000-0000-000000000000}"/>
  <bookViews>
    <workbookView xWindow="56040" yWindow="3600" windowWidth="29040" windowHeight="15840" xr2:uid="{00000000-000D-0000-FFFF-FFFF00000000}"/>
  </bookViews>
  <sheets>
    <sheet name="July" sheetId="8" r:id="rId1"/>
    <sheet name="August" sheetId="7" r:id="rId2"/>
    <sheet name="September" sheetId="6" r:id="rId3"/>
    <sheet name="October" sheetId="3" r:id="rId4"/>
    <sheet name="November" sheetId="5" r:id="rId5"/>
    <sheet name="December" sheetId="4" r:id="rId6"/>
    <sheet name="January" sheetId="14" r:id="rId7"/>
    <sheet name="February" sheetId="13" r:id="rId8"/>
    <sheet name="March" sheetId="12" r:id="rId9"/>
    <sheet name="April" sheetId="11" r:id="rId10"/>
    <sheet name="May" sheetId="10" r:id="rId11"/>
    <sheet name="June" sheetId="9" r:id="rId12"/>
    <sheet name="Template" sheetId="1" r:id="rId13"/>
    <sheet name="Statistics &amp; Lists" sheetId="2" r:id="rId14"/>
  </sheets>
  <externalReferences>
    <externalReference r:id="rId1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  <c r="T4" i="2" l="1"/>
  <c r="N247" i="2" l="1"/>
  <c r="N248" i="2"/>
  <c r="N249" i="2"/>
  <c r="N250" i="2"/>
  <c r="N251" i="2"/>
  <c r="N252" i="2"/>
  <c r="N253" i="2"/>
  <c r="N254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N119" i="2"/>
  <c r="M119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N93" i="2"/>
  <c r="R247" i="2"/>
  <c r="R248" i="2"/>
  <c r="R249" i="2"/>
  <c r="R250" i="2"/>
  <c r="R251" i="2"/>
  <c r="R252" i="2"/>
  <c r="R253" i="2"/>
  <c r="R254" i="2"/>
  <c r="Q247" i="2"/>
  <c r="Q248" i="2"/>
  <c r="Q249" i="2"/>
  <c r="Q250" i="2"/>
  <c r="Q251" i="2"/>
  <c r="Q252" i="2"/>
  <c r="Q253" i="2"/>
  <c r="Q254" i="2"/>
  <c r="P247" i="2"/>
  <c r="P248" i="2"/>
  <c r="S248" i="2" s="1"/>
  <c r="P249" i="2"/>
  <c r="S249" i="2" s="1"/>
  <c r="P250" i="2"/>
  <c r="P251" i="2"/>
  <c r="S251" i="2" s="1"/>
  <c r="P252" i="2"/>
  <c r="P253" i="2"/>
  <c r="S253" i="2" s="1"/>
  <c r="P254" i="2"/>
  <c r="R136" i="2"/>
  <c r="Q136" i="2"/>
  <c r="R125" i="2"/>
  <c r="R126" i="2"/>
  <c r="R127" i="2"/>
  <c r="R128" i="2"/>
  <c r="R129" i="2"/>
  <c r="R130" i="2"/>
  <c r="R131" i="2"/>
  <c r="R132" i="2"/>
  <c r="R133" i="2"/>
  <c r="R134" i="2"/>
  <c r="R135" i="2"/>
  <c r="Q125" i="2"/>
  <c r="Q126" i="2"/>
  <c r="Q127" i="2"/>
  <c r="Q128" i="2"/>
  <c r="Q129" i="2"/>
  <c r="Q130" i="2"/>
  <c r="Q131" i="2"/>
  <c r="Q132" i="2"/>
  <c r="Q133" i="2"/>
  <c r="Q134" i="2"/>
  <c r="Q135" i="2"/>
  <c r="R119" i="2"/>
  <c r="R120" i="2"/>
  <c r="R121" i="2"/>
  <c r="R122" i="2"/>
  <c r="R123" i="2"/>
  <c r="R124" i="2"/>
  <c r="Q119" i="2"/>
  <c r="Q120" i="2"/>
  <c r="Q121" i="2"/>
  <c r="Q122" i="2"/>
  <c r="Q123" i="2"/>
  <c r="Q124" i="2"/>
  <c r="P136" i="2"/>
  <c r="P119" i="2"/>
  <c r="P120" i="2"/>
  <c r="P121" i="2"/>
  <c r="P122" i="2"/>
  <c r="S122" i="2" s="1"/>
  <c r="P123" i="2"/>
  <c r="P124" i="2"/>
  <c r="P125" i="2"/>
  <c r="P126" i="2"/>
  <c r="S126" i="2" s="1"/>
  <c r="P127" i="2"/>
  <c r="S127" i="2" s="1"/>
  <c r="P128" i="2"/>
  <c r="P129" i="2"/>
  <c r="P130" i="2"/>
  <c r="P131" i="2"/>
  <c r="P132" i="2"/>
  <c r="P133" i="2"/>
  <c r="P134" i="2"/>
  <c r="S134" i="2" s="1"/>
  <c r="P135" i="2"/>
  <c r="S135" i="2" s="1"/>
  <c r="R93" i="2"/>
  <c r="Q93" i="2"/>
  <c r="P93" i="2"/>
  <c r="F247" i="2"/>
  <c r="F248" i="2"/>
  <c r="F249" i="2"/>
  <c r="F250" i="2"/>
  <c r="F251" i="2"/>
  <c r="F252" i="2"/>
  <c r="F253" i="2"/>
  <c r="F254" i="2"/>
  <c r="E247" i="2"/>
  <c r="E248" i="2"/>
  <c r="E249" i="2"/>
  <c r="E250" i="2"/>
  <c r="E251" i="2"/>
  <c r="E252" i="2"/>
  <c r="E253" i="2"/>
  <c r="E254" i="2"/>
  <c r="D247" i="2"/>
  <c r="D248" i="2"/>
  <c r="D249" i="2"/>
  <c r="D250" i="2"/>
  <c r="G250" i="2" s="1"/>
  <c r="D251" i="2"/>
  <c r="D252" i="2"/>
  <c r="D253" i="2"/>
  <c r="D254" i="2"/>
  <c r="F132" i="2"/>
  <c r="F133" i="2"/>
  <c r="F134" i="2"/>
  <c r="F135" i="2"/>
  <c r="F136" i="2"/>
  <c r="E132" i="2"/>
  <c r="E133" i="2"/>
  <c r="E134" i="2"/>
  <c r="E135" i="2"/>
  <c r="E136" i="2"/>
  <c r="D136" i="2"/>
  <c r="D132" i="2"/>
  <c r="D133" i="2"/>
  <c r="D134" i="2"/>
  <c r="D135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G131" i="2" s="1"/>
  <c r="F93" i="2"/>
  <c r="E93" i="2"/>
  <c r="D93" i="2"/>
  <c r="I33" i="2"/>
  <c r="P219" i="14"/>
  <c r="L118" i="2" s="1"/>
  <c r="T218" i="14"/>
  <c r="L172" i="2" s="1"/>
  <c r="S218" i="14"/>
  <c r="P218" i="14"/>
  <c r="L117" i="2" s="1"/>
  <c r="T217" i="14"/>
  <c r="L171" i="2" s="1"/>
  <c r="S217" i="14"/>
  <c r="P217" i="14"/>
  <c r="L116" i="2" s="1"/>
  <c r="T216" i="14"/>
  <c r="L170" i="2" s="1"/>
  <c r="S216" i="14"/>
  <c r="P216" i="14"/>
  <c r="L115" i="2" s="1"/>
  <c r="N216" i="14"/>
  <c r="L93" i="2" s="1"/>
  <c r="AG215" i="14"/>
  <c r="L254" i="2" s="1"/>
  <c r="T215" i="14"/>
  <c r="L169" i="2" s="1"/>
  <c r="S215" i="14"/>
  <c r="P215" i="14"/>
  <c r="L114" i="2" s="1"/>
  <c r="N215" i="14"/>
  <c r="L92" i="2" s="1"/>
  <c r="AG214" i="14"/>
  <c r="L253" i="2" s="1"/>
  <c r="Y214" i="14"/>
  <c r="L208" i="2" s="1"/>
  <c r="T214" i="14"/>
  <c r="L168" i="2" s="1"/>
  <c r="S214" i="14"/>
  <c r="P214" i="14"/>
  <c r="L113" i="2" s="1"/>
  <c r="N214" i="14"/>
  <c r="L91" i="2" s="1"/>
  <c r="AG213" i="14"/>
  <c r="L252" i="2" s="1"/>
  <c r="Y213" i="14"/>
  <c r="L207" i="2" s="1"/>
  <c r="T213" i="14"/>
  <c r="L167" i="2" s="1"/>
  <c r="S213" i="14"/>
  <c r="P213" i="14"/>
  <c r="L112" i="2" s="1"/>
  <c r="N213" i="14"/>
  <c r="L90" i="2" s="1"/>
  <c r="AG212" i="14"/>
  <c r="L251" i="2" s="1"/>
  <c r="Y212" i="14"/>
  <c r="L206" i="2" s="1"/>
  <c r="T212" i="14"/>
  <c r="L166" i="2" s="1"/>
  <c r="S212" i="14"/>
  <c r="P212" i="14"/>
  <c r="L111" i="2" s="1"/>
  <c r="N212" i="14"/>
  <c r="L89" i="2" s="1"/>
  <c r="AG211" i="14"/>
  <c r="L250" i="2" s="1"/>
  <c r="Y211" i="14"/>
  <c r="L205" i="2" s="1"/>
  <c r="T211" i="14"/>
  <c r="L165" i="2" s="1"/>
  <c r="S211" i="14"/>
  <c r="P211" i="14"/>
  <c r="L110" i="2" s="1"/>
  <c r="N211" i="14"/>
  <c r="L88" i="2" s="1"/>
  <c r="AG210" i="14"/>
  <c r="L249" i="2" s="1"/>
  <c r="Y210" i="14"/>
  <c r="L204" i="2" s="1"/>
  <c r="T210" i="14"/>
  <c r="L164" i="2" s="1"/>
  <c r="S210" i="14"/>
  <c r="P210" i="14"/>
  <c r="L109" i="2" s="1"/>
  <c r="N210" i="14"/>
  <c r="L87" i="2" s="1"/>
  <c r="AG209" i="14"/>
  <c r="L248" i="2" s="1"/>
  <c r="Y209" i="14"/>
  <c r="L203" i="2" s="1"/>
  <c r="T209" i="14"/>
  <c r="L163" i="2" s="1"/>
  <c r="S209" i="14"/>
  <c r="P209" i="14"/>
  <c r="L108" i="2" s="1"/>
  <c r="N209" i="14"/>
  <c r="L86" i="2" s="1"/>
  <c r="B209" i="14"/>
  <c r="L14" i="2" s="1"/>
  <c r="AG208" i="14"/>
  <c r="L247" i="2" s="1"/>
  <c r="Y208" i="14"/>
  <c r="L202" i="2" s="1"/>
  <c r="T208" i="14"/>
  <c r="L162" i="2" s="1"/>
  <c r="S208" i="14"/>
  <c r="P208" i="14"/>
  <c r="L107" i="2" s="1"/>
  <c r="N208" i="14"/>
  <c r="L85" i="2" s="1"/>
  <c r="C208" i="14"/>
  <c r="L31" i="2" s="1"/>
  <c r="B208" i="14"/>
  <c r="L13" i="2" s="1"/>
  <c r="AG207" i="14"/>
  <c r="L246" i="2" s="1"/>
  <c r="Y207" i="14"/>
  <c r="L201" i="2" s="1"/>
  <c r="T207" i="14"/>
  <c r="L161" i="2" s="1"/>
  <c r="S207" i="14"/>
  <c r="P207" i="14"/>
  <c r="L106" i="2" s="1"/>
  <c r="N207" i="14"/>
  <c r="L84" i="2" s="1"/>
  <c r="L207" i="14"/>
  <c r="L37" i="2" s="1"/>
  <c r="C207" i="14"/>
  <c r="L30" i="2" s="1"/>
  <c r="B207" i="14"/>
  <c r="L12" i="2" s="1"/>
  <c r="AG206" i="14"/>
  <c r="L245" i="2" s="1"/>
  <c r="AF206" i="14"/>
  <c r="L239" i="2" s="1"/>
  <c r="Y206" i="14"/>
  <c r="L200" i="2" s="1"/>
  <c r="T206" i="14"/>
  <c r="L160" i="2" s="1"/>
  <c r="S206" i="14"/>
  <c r="P206" i="14"/>
  <c r="L105" i="2" s="1"/>
  <c r="O206" i="14"/>
  <c r="L99" i="2" s="1"/>
  <c r="N206" i="14"/>
  <c r="L83" i="2" s="1"/>
  <c r="L206" i="14"/>
  <c r="L36" i="2" s="1"/>
  <c r="C206" i="14"/>
  <c r="L29" i="2" s="1"/>
  <c r="B206" i="14"/>
  <c r="L11" i="2" s="1"/>
  <c r="AJ205" i="14"/>
  <c r="L269" i="2" s="1"/>
  <c r="AI205" i="14"/>
  <c r="L264" i="2" s="1"/>
  <c r="AH205" i="14"/>
  <c r="L259" i="2" s="1"/>
  <c r="AG205" i="14"/>
  <c r="L244" i="2" s="1"/>
  <c r="AF205" i="14"/>
  <c r="L238" i="2" s="1"/>
  <c r="AE205" i="14"/>
  <c r="L233" i="2" s="1"/>
  <c r="AD205" i="14"/>
  <c r="L228" i="2" s="1"/>
  <c r="AC205" i="14"/>
  <c r="L223" i="2" s="1"/>
  <c r="AA205" i="14"/>
  <c r="L218" i="2" s="1"/>
  <c r="Z205" i="14"/>
  <c r="L213" i="2" s="1"/>
  <c r="Y205" i="14"/>
  <c r="L199" i="2" s="1"/>
  <c r="W205" i="14"/>
  <c r="L77" i="2" s="1"/>
  <c r="V205" i="14"/>
  <c r="U205" i="14"/>
  <c r="T205" i="14"/>
  <c r="L159" i="2" s="1"/>
  <c r="S205" i="14"/>
  <c r="P205" i="14"/>
  <c r="L104" i="2" s="1"/>
  <c r="O205" i="14"/>
  <c r="L98" i="2" s="1"/>
  <c r="N205" i="14"/>
  <c r="L82" i="2" s="1"/>
  <c r="M205" i="14"/>
  <c r="L48" i="2" s="1"/>
  <c r="L205" i="14"/>
  <c r="L35" i="2" s="1"/>
  <c r="C205" i="14"/>
  <c r="L28" i="2" s="1"/>
  <c r="B205" i="14"/>
  <c r="L10" i="2" s="1"/>
  <c r="AJ204" i="14"/>
  <c r="L268" i="2" s="1"/>
  <c r="AI204" i="14"/>
  <c r="L263" i="2" s="1"/>
  <c r="AH204" i="14"/>
  <c r="L258" i="2" s="1"/>
  <c r="AG204" i="14"/>
  <c r="L243" i="2" s="1"/>
  <c r="AF204" i="14"/>
  <c r="L237" i="2" s="1"/>
  <c r="AE204" i="14"/>
  <c r="L232" i="2" s="1"/>
  <c r="AD204" i="14"/>
  <c r="L227" i="2" s="1"/>
  <c r="AC204" i="14"/>
  <c r="L222" i="2" s="1"/>
  <c r="AA204" i="14"/>
  <c r="L217" i="2" s="1"/>
  <c r="Z204" i="14"/>
  <c r="L212" i="2" s="1"/>
  <c r="Y204" i="14"/>
  <c r="L198" i="2" s="1"/>
  <c r="W204" i="14"/>
  <c r="L76" i="2" s="1"/>
  <c r="V204" i="14"/>
  <c r="U204" i="14"/>
  <c r="T204" i="14"/>
  <c r="L158" i="2" s="1"/>
  <c r="S204" i="14"/>
  <c r="P204" i="14"/>
  <c r="L103" i="2" s="1"/>
  <c r="O204" i="14"/>
  <c r="L97" i="2" s="1"/>
  <c r="N204" i="14"/>
  <c r="L81" i="2" s="1"/>
  <c r="M204" i="14"/>
  <c r="L47" i="2" s="1"/>
  <c r="L204" i="14"/>
  <c r="L34" i="2" s="1"/>
  <c r="C204" i="14"/>
  <c r="L27" i="2" s="1"/>
  <c r="B204" i="14"/>
  <c r="L9" i="2" s="1"/>
  <c r="AJ203" i="14"/>
  <c r="L267" i="2" s="1"/>
  <c r="AI203" i="14"/>
  <c r="L262" i="2" s="1"/>
  <c r="AH203" i="14"/>
  <c r="L257" i="2" s="1"/>
  <c r="AG203" i="14"/>
  <c r="L242" i="2" s="1"/>
  <c r="AF203" i="14"/>
  <c r="L236" i="2" s="1"/>
  <c r="AE203" i="14"/>
  <c r="L231" i="2" s="1"/>
  <c r="AD203" i="14"/>
  <c r="L226" i="2" s="1"/>
  <c r="AC203" i="14"/>
  <c r="L221" i="2" s="1"/>
  <c r="AA203" i="14"/>
  <c r="L216" i="2" s="1"/>
  <c r="Z203" i="14"/>
  <c r="L211" i="2" s="1"/>
  <c r="Y203" i="14"/>
  <c r="L197" i="2" s="1"/>
  <c r="W203" i="14"/>
  <c r="L75" i="2" s="1"/>
  <c r="V203" i="14"/>
  <c r="U203" i="14"/>
  <c r="T203" i="14"/>
  <c r="L157" i="2" s="1"/>
  <c r="S203" i="14"/>
  <c r="R203" i="14"/>
  <c r="L194" i="2" s="1"/>
  <c r="O194" i="2" s="1"/>
  <c r="Q203" i="14"/>
  <c r="L193" i="2" s="1"/>
  <c r="O193" i="2" s="1"/>
  <c r="P203" i="14"/>
  <c r="L102" i="2" s="1"/>
  <c r="O203" i="14"/>
  <c r="L96" i="2" s="1"/>
  <c r="N203" i="14"/>
  <c r="L80" i="2" s="1"/>
  <c r="M203" i="14"/>
  <c r="L46" i="2" s="1"/>
  <c r="L203" i="14"/>
  <c r="L33" i="2" s="1"/>
  <c r="C203" i="14"/>
  <c r="L26" i="2" s="1"/>
  <c r="B203" i="14"/>
  <c r="L8" i="2" s="1"/>
  <c r="A203" i="14"/>
  <c r="L5" i="2" s="1"/>
  <c r="I200" i="14"/>
  <c r="K200" i="14" s="1"/>
  <c r="F200" i="14"/>
  <c r="I199" i="14"/>
  <c r="K199" i="14" s="1"/>
  <c r="F199" i="14"/>
  <c r="I198" i="14"/>
  <c r="K198" i="14" s="1"/>
  <c r="F198" i="14"/>
  <c r="I197" i="14"/>
  <c r="K197" i="14" s="1"/>
  <c r="F197" i="14"/>
  <c r="I196" i="14"/>
  <c r="K196" i="14" s="1"/>
  <c r="F196" i="14"/>
  <c r="I195" i="14"/>
  <c r="K195" i="14" s="1"/>
  <c r="F195" i="14"/>
  <c r="I194" i="14"/>
  <c r="K194" i="14" s="1"/>
  <c r="F194" i="14"/>
  <c r="I193" i="14"/>
  <c r="K193" i="14" s="1"/>
  <c r="F193" i="14"/>
  <c r="I192" i="14"/>
  <c r="K192" i="14" s="1"/>
  <c r="F192" i="14"/>
  <c r="I191" i="14"/>
  <c r="K191" i="14" s="1"/>
  <c r="F191" i="14"/>
  <c r="I190" i="14"/>
  <c r="K190" i="14" s="1"/>
  <c r="F190" i="14"/>
  <c r="I189" i="14"/>
  <c r="K189" i="14" s="1"/>
  <c r="F189" i="14"/>
  <c r="I188" i="14"/>
  <c r="K188" i="14" s="1"/>
  <c r="F188" i="14"/>
  <c r="I187" i="14"/>
  <c r="K187" i="14" s="1"/>
  <c r="F187" i="14"/>
  <c r="I186" i="14"/>
  <c r="K186" i="14" s="1"/>
  <c r="F186" i="14"/>
  <c r="I185" i="14"/>
  <c r="K185" i="14" s="1"/>
  <c r="F185" i="14"/>
  <c r="I184" i="14"/>
  <c r="K184" i="14" s="1"/>
  <c r="F184" i="14"/>
  <c r="I183" i="14"/>
  <c r="K183" i="14" s="1"/>
  <c r="F183" i="14"/>
  <c r="I182" i="14"/>
  <c r="K182" i="14" s="1"/>
  <c r="F182" i="14"/>
  <c r="I181" i="14"/>
  <c r="K181" i="14" s="1"/>
  <c r="F181" i="14"/>
  <c r="I180" i="14"/>
  <c r="K180" i="14" s="1"/>
  <c r="F180" i="14"/>
  <c r="I179" i="14"/>
  <c r="K179" i="14" s="1"/>
  <c r="F179" i="14"/>
  <c r="I178" i="14"/>
  <c r="K178" i="14" s="1"/>
  <c r="F178" i="14"/>
  <c r="I177" i="14"/>
  <c r="K177" i="14" s="1"/>
  <c r="F177" i="14"/>
  <c r="I176" i="14"/>
  <c r="K176" i="14" s="1"/>
  <c r="F176" i="14"/>
  <c r="I175" i="14"/>
  <c r="K175" i="14" s="1"/>
  <c r="F175" i="14"/>
  <c r="I174" i="14"/>
  <c r="K174" i="14" s="1"/>
  <c r="F174" i="14"/>
  <c r="I173" i="14"/>
  <c r="K173" i="14" s="1"/>
  <c r="F173" i="14"/>
  <c r="I172" i="14"/>
  <c r="K172" i="14" s="1"/>
  <c r="F172" i="14"/>
  <c r="I171" i="14"/>
  <c r="K171" i="14" s="1"/>
  <c r="F171" i="14"/>
  <c r="I170" i="14"/>
  <c r="K170" i="14" s="1"/>
  <c r="F170" i="14"/>
  <c r="I169" i="14"/>
  <c r="K169" i="14" s="1"/>
  <c r="F169" i="14"/>
  <c r="I168" i="14"/>
  <c r="K168" i="14" s="1"/>
  <c r="F168" i="14"/>
  <c r="I167" i="14"/>
  <c r="K167" i="14" s="1"/>
  <c r="F167" i="14"/>
  <c r="I166" i="14"/>
  <c r="K166" i="14" s="1"/>
  <c r="F166" i="14"/>
  <c r="I165" i="14"/>
  <c r="K165" i="14" s="1"/>
  <c r="F165" i="14"/>
  <c r="I164" i="14"/>
  <c r="K164" i="14" s="1"/>
  <c r="F164" i="14"/>
  <c r="I163" i="14"/>
  <c r="K163" i="14" s="1"/>
  <c r="F163" i="14"/>
  <c r="I162" i="14"/>
  <c r="K162" i="14" s="1"/>
  <c r="F162" i="14"/>
  <c r="I161" i="14"/>
  <c r="K161" i="14" s="1"/>
  <c r="F161" i="14"/>
  <c r="I160" i="14"/>
  <c r="K160" i="14" s="1"/>
  <c r="F160" i="14"/>
  <c r="I159" i="14"/>
  <c r="K159" i="14" s="1"/>
  <c r="F159" i="14"/>
  <c r="I158" i="14"/>
  <c r="K158" i="14" s="1"/>
  <c r="F158" i="14"/>
  <c r="I157" i="14"/>
  <c r="K157" i="14" s="1"/>
  <c r="F157" i="14"/>
  <c r="I156" i="14"/>
  <c r="K156" i="14" s="1"/>
  <c r="F156" i="14"/>
  <c r="I155" i="14"/>
  <c r="K155" i="14" s="1"/>
  <c r="F155" i="14"/>
  <c r="I154" i="14"/>
  <c r="K154" i="14" s="1"/>
  <c r="F154" i="14"/>
  <c r="I153" i="14"/>
  <c r="K153" i="14" s="1"/>
  <c r="F153" i="14"/>
  <c r="I152" i="14"/>
  <c r="K152" i="14" s="1"/>
  <c r="F152" i="14"/>
  <c r="I151" i="14"/>
  <c r="K151" i="14" s="1"/>
  <c r="F151" i="14"/>
  <c r="I150" i="14"/>
  <c r="K150" i="14" s="1"/>
  <c r="F150" i="14"/>
  <c r="I149" i="14"/>
  <c r="K149" i="14" s="1"/>
  <c r="F149" i="14"/>
  <c r="I148" i="14"/>
  <c r="K148" i="14" s="1"/>
  <c r="F148" i="14"/>
  <c r="I147" i="14"/>
  <c r="K147" i="14" s="1"/>
  <c r="F147" i="14"/>
  <c r="I146" i="14"/>
  <c r="K146" i="14" s="1"/>
  <c r="F146" i="14"/>
  <c r="I145" i="14"/>
  <c r="K145" i="14" s="1"/>
  <c r="F145" i="14"/>
  <c r="I144" i="14"/>
  <c r="K144" i="14" s="1"/>
  <c r="F144" i="14"/>
  <c r="I143" i="14"/>
  <c r="K143" i="14" s="1"/>
  <c r="F143" i="14"/>
  <c r="I142" i="14"/>
  <c r="K142" i="14" s="1"/>
  <c r="F142" i="14"/>
  <c r="I141" i="14"/>
  <c r="K141" i="14" s="1"/>
  <c r="F141" i="14"/>
  <c r="I140" i="14"/>
  <c r="K140" i="14" s="1"/>
  <c r="F140" i="14"/>
  <c r="I139" i="14"/>
  <c r="K139" i="14" s="1"/>
  <c r="F139" i="14"/>
  <c r="I138" i="14"/>
  <c r="K138" i="14" s="1"/>
  <c r="F138" i="14"/>
  <c r="I137" i="14"/>
  <c r="K137" i="14" s="1"/>
  <c r="F137" i="14"/>
  <c r="I136" i="14"/>
  <c r="K136" i="14" s="1"/>
  <c r="F136" i="14"/>
  <c r="I135" i="14"/>
  <c r="K135" i="14" s="1"/>
  <c r="F135" i="14"/>
  <c r="I134" i="14"/>
  <c r="K134" i="14" s="1"/>
  <c r="F134" i="14"/>
  <c r="I133" i="14"/>
  <c r="K133" i="14" s="1"/>
  <c r="F133" i="14"/>
  <c r="I132" i="14"/>
  <c r="K132" i="14" s="1"/>
  <c r="F132" i="14"/>
  <c r="I131" i="14"/>
  <c r="K131" i="14" s="1"/>
  <c r="F131" i="14"/>
  <c r="I130" i="14"/>
  <c r="K130" i="14" s="1"/>
  <c r="F130" i="14"/>
  <c r="I129" i="14"/>
  <c r="K129" i="14" s="1"/>
  <c r="F129" i="14"/>
  <c r="I128" i="14"/>
  <c r="K128" i="14" s="1"/>
  <c r="F128" i="14"/>
  <c r="I127" i="14"/>
  <c r="K127" i="14" s="1"/>
  <c r="F127" i="14"/>
  <c r="I126" i="14"/>
  <c r="K126" i="14" s="1"/>
  <c r="F126" i="14"/>
  <c r="I125" i="14"/>
  <c r="K125" i="14" s="1"/>
  <c r="F125" i="14"/>
  <c r="I124" i="14"/>
  <c r="K124" i="14" s="1"/>
  <c r="F124" i="14"/>
  <c r="I123" i="14"/>
  <c r="K123" i="14" s="1"/>
  <c r="F123" i="14"/>
  <c r="I122" i="14"/>
  <c r="K122" i="14" s="1"/>
  <c r="F122" i="14"/>
  <c r="I121" i="14"/>
  <c r="K121" i="14" s="1"/>
  <c r="F121" i="14"/>
  <c r="I120" i="14"/>
  <c r="K120" i="14" s="1"/>
  <c r="F120" i="14"/>
  <c r="I119" i="14"/>
  <c r="K119" i="14" s="1"/>
  <c r="F119" i="14"/>
  <c r="I118" i="14"/>
  <c r="K118" i="14" s="1"/>
  <c r="F118" i="14"/>
  <c r="I117" i="14"/>
  <c r="K117" i="14" s="1"/>
  <c r="F117" i="14"/>
  <c r="I116" i="14"/>
  <c r="K116" i="14" s="1"/>
  <c r="F116" i="14"/>
  <c r="I115" i="14"/>
  <c r="K115" i="14" s="1"/>
  <c r="F115" i="14"/>
  <c r="I114" i="14"/>
  <c r="K114" i="14" s="1"/>
  <c r="F114" i="14"/>
  <c r="I113" i="14"/>
  <c r="K113" i="14" s="1"/>
  <c r="F113" i="14"/>
  <c r="I112" i="14"/>
  <c r="K112" i="14" s="1"/>
  <c r="F112" i="14"/>
  <c r="I111" i="14"/>
  <c r="K111" i="14" s="1"/>
  <c r="F111" i="14"/>
  <c r="I110" i="14"/>
  <c r="K110" i="14" s="1"/>
  <c r="F110" i="14"/>
  <c r="I109" i="14"/>
  <c r="K109" i="14" s="1"/>
  <c r="F109" i="14"/>
  <c r="I108" i="14"/>
  <c r="K108" i="14" s="1"/>
  <c r="F108" i="14"/>
  <c r="I107" i="14"/>
  <c r="K107" i="14" s="1"/>
  <c r="F107" i="14"/>
  <c r="I106" i="14"/>
  <c r="K106" i="14" s="1"/>
  <c r="F106" i="14"/>
  <c r="I105" i="14"/>
  <c r="K105" i="14" s="1"/>
  <c r="F105" i="14"/>
  <c r="I104" i="14"/>
  <c r="K104" i="14" s="1"/>
  <c r="F104" i="14"/>
  <c r="I103" i="14"/>
  <c r="K103" i="14" s="1"/>
  <c r="F103" i="14"/>
  <c r="I102" i="14"/>
  <c r="K102" i="14" s="1"/>
  <c r="F102" i="14"/>
  <c r="I101" i="14"/>
  <c r="K101" i="14" s="1"/>
  <c r="F101" i="14"/>
  <c r="I100" i="14"/>
  <c r="K100" i="14" s="1"/>
  <c r="F100" i="14"/>
  <c r="I99" i="14"/>
  <c r="K99" i="14" s="1"/>
  <c r="F99" i="14"/>
  <c r="I98" i="14"/>
  <c r="K98" i="14" s="1"/>
  <c r="F98" i="14"/>
  <c r="I97" i="14"/>
  <c r="K97" i="14" s="1"/>
  <c r="F97" i="14"/>
  <c r="I96" i="14"/>
  <c r="K96" i="14" s="1"/>
  <c r="F96" i="14"/>
  <c r="I95" i="14"/>
  <c r="K95" i="14" s="1"/>
  <c r="F95" i="14"/>
  <c r="I94" i="14"/>
  <c r="K94" i="14" s="1"/>
  <c r="F94" i="14"/>
  <c r="I93" i="14"/>
  <c r="K93" i="14" s="1"/>
  <c r="F93" i="14"/>
  <c r="I92" i="14"/>
  <c r="K92" i="14" s="1"/>
  <c r="F92" i="14"/>
  <c r="I91" i="14"/>
  <c r="K91" i="14" s="1"/>
  <c r="F91" i="14"/>
  <c r="I90" i="14"/>
  <c r="K90" i="14" s="1"/>
  <c r="F90" i="14"/>
  <c r="I89" i="14"/>
  <c r="K89" i="14" s="1"/>
  <c r="F89" i="14"/>
  <c r="I88" i="14"/>
  <c r="K88" i="14" s="1"/>
  <c r="F88" i="14"/>
  <c r="I87" i="14"/>
  <c r="K87" i="14" s="1"/>
  <c r="F87" i="14"/>
  <c r="I86" i="14"/>
  <c r="K86" i="14" s="1"/>
  <c r="F86" i="14"/>
  <c r="I85" i="14"/>
  <c r="K85" i="14" s="1"/>
  <c r="F85" i="14"/>
  <c r="I84" i="14"/>
  <c r="K84" i="14" s="1"/>
  <c r="F84" i="14"/>
  <c r="I83" i="14"/>
  <c r="K83" i="14" s="1"/>
  <c r="F83" i="14"/>
  <c r="I82" i="14"/>
  <c r="K82" i="14" s="1"/>
  <c r="F82" i="14"/>
  <c r="I81" i="14"/>
  <c r="K81" i="14" s="1"/>
  <c r="F81" i="14"/>
  <c r="I80" i="14"/>
  <c r="K80" i="14" s="1"/>
  <c r="F80" i="14"/>
  <c r="I79" i="14"/>
  <c r="K79" i="14" s="1"/>
  <c r="F79" i="14"/>
  <c r="I78" i="14"/>
  <c r="K78" i="14" s="1"/>
  <c r="F78" i="14"/>
  <c r="I77" i="14"/>
  <c r="K77" i="14" s="1"/>
  <c r="F77" i="14"/>
  <c r="I76" i="14"/>
  <c r="K76" i="14" s="1"/>
  <c r="F76" i="14"/>
  <c r="I75" i="14"/>
  <c r="K75" i="14" s="1"/>
  <c r="F75" i="14"/>
  <c r="I74" i="14"/>
  <c r="K74" i="14" s="1"/>
  <c r="F74" i="14"/>
  <c r="I73" i="14"/>
  <c r="K73" i="14" s="1"/>
  <c r="F73" i="14"/>
  <c r="I72" i="14"/>
  <c r="K72" i="14" s="1"/>
  <c r="F72" i="14"/>
  <c r="I71" i="14"/>
  <c r="K71" i="14" s="1"/>
  <c r="F71" i="14"/>
  <c r="I70" i="14"/>
  <c r="K70" i="14" s="1"/>
  <c r="F70" i="14"/>
  <c r="I69" i="14"/>
  <c r="K69" i="14" s="1"/>
  <c r="F69" i="14"/>
  <c r="I68" i="14"/>
  <c r="K68" i="14" s="1"/>
  <c r="F68" i="14"/>
  <c r="I67" i="14"/>
  <c r="K67" i="14" s="1"/>
  <c r="F67" i="14"/>
  <c r="I66" i="14"/>
  <c r="K66" i="14" s="1"/>
  <c r="F66" i="14"/>
  <c r="I65" i="14"/>
  <c r="K65" i="14" s="1"/>
  <c r="F65" i="14"/>
  <c r="I64" i="14"/>
  <c r="K64" i="14" s="1"/>
  <c r="F64" i="14"/>
  <c r="I63" i="14"/>
  <c r="K63" i="14" s="1"/>
  <c r="F63" i="14"/>
  <c r="I62" i="14"/>
  <c r="K62" i="14" s="1"/>
  <c r="F62" i="14"/>
  <c r="I61" i="14"/>
  <c r="K61" i="14" s="1"/>
  <c r="F61" i="14"/>
  <c r="I60" i="14"/>
  <c r="K60" i="14" s="1"/>
  <c r="F60" i="14"/>
  <c r="I59" i="14"/>
  <c r="K59" i="14" s="1"/>
  <c r="F59" i="14"/>
  <c r="I58" i="14"/>
  <c r="K58" i="14" s="1"/>
  <c r="F58" i="14"/>
  <c r="I57" i="14"/>
  <c r="K57" i="14" s="1"/>
  <c r="F57" i="14"/>
  <c r="I56" i="14"/>
  <c r="K56" i="14" s="1"/>
  <c r="F56" i="14"/>
  <c r="I55" i="14"/>
  <c r="K55" i="14" s="1"/>
  <c r="F55" i="14"/>
  <c r="I54" i="14"/>
  <c r="K54" i="14" s="1"/>
  <c r="F54" i="14"/>
  <c r="I53" i="14"/>
  <c r="K53" i="14" s="1"/>
  <c r="F53" i="14"/>
  <c r="I52" i="14"/>
  <c r="K52" i="14" s="1"/>
  <c r="F52" i="14"/>
  <c r="I51" i="14"/>
  <c r="K51" i="14" s="1"/>
  <c r="F51" i="14"/>
  <c r="I50" i="14"/>
  <c r="K50" i="14" s="1"/>
  <c r="F50" i="14"/>
  <c r="I49" i="14"/>
  <c r="K49" i="14" s="1"/>
  <c r="F49" i="14"/>
  <c r="I48" i="14"/>
  <c r="K48" i="14" s="1"/>
  <c r="F48" i="14"/>
  <c r="I47" i="14"/>
  <c r="K47" i="14" s="1"/>
  <c r="F47" i="14"/>
  <c r="I46" i="14"/>
  <c r="K46" i="14" s="1"/>
  <c r="F46" i="14"/>
  <c r="I45" i="14"/>
  <c r="K45" i="14" s="1"/>
  <c r="F45" i="14"/>
  <c r="I44" i="14"/>
  <c r="K44" i="14" s="1"/>
  <c r="F44" i="14"/>
  <c r="I43" i="14"/>
  <c r="K43" i="14" s="1"/>
  <c r="F43" i="14"/>
  <c r="I42" i="14"/>
  <c r="K42" i="14" s="1"/>
  <c r="F42" i="14"/>
  <c r="I41" i="14"/>
  <c r="K41" i="14" s="1"/>
  <c r="F41" i="14"/>
  <c r="I40" i="14"/>
  <c r="K40" i="14" s="1"/>
  <c r="F40" i="14"/>
  <c r="I39" i="14"/>
  <c r="K39" i="14" s="1"/>
  <c r="F39" i="14"/>
  <c r="I38" i="14"/>
  <c r="K38" i="14" s="1"/>
  <c r="F38" i="14"/>
  <c r="I37" i="14"/>
  <c r="K37" i="14" s="1"/>
  <c r="F37" i="14"/>
  <c r="I36" i="14"/>
  <c r="K36" i="14" s="1"/>
  <c r="F36" i="14"/>
  <c r="I35" i="14"/>
  <c r="K35" i="14" s="1"/>
  <c r="F35" i="14"/>
  <c r="I34" i="14"/>
  <c r="K34" i="14" s="1"/>
  <c r="F34" i="14"/>
  <c r="I33" i="14"/>
  <c r="K33" i="14" s="1"/>
  <c r="F33" i="14"/>
  <c r="I32" i="14"/>
  <c r="K32" i="14" s="1"/>
  <c r="F32" i="14"/>
  <c r="I31" i="14"/>
  <c r="K31" i="14" s="1"/>
  <c r="F31" i="14"/>
  <c r="I30" i="14"/>
  <c r="K30" i="14" s="1"/>
  <c r="F30" i="14"/>
  <c r="I29" i="14"/>
  <c r="K29" i="14" s="1"/>
  <c r="F29" i="14"/>
  <c r="I28" i="14"/>
  <c r="K28" i="14" s="1"/>
  <c r="F28" i="14"/>
  <c r="I27" i="14"/>
  <c r="K27" i="14" s="1"/>
  <c r="F27" i="14"/>
  <c r="I26" i="14"/>
  <c r="K26" i="14" s="1"/>
  <c r="F26" i="14"/>
  <c r="I25" i="14"/>
  <c r="K25" i="14" s="1"/>
  <c r="F25" i="14"/>
  <c r="I24" i="14"/>
  <c r="K24" i="14" s="1"/>
  <c r="F24" i="14"/>
  <c r="I23" i="14"/>
  <c r="K23" i="14" s="1"/>
  <c r="F23" i="14"/>
  <c r="I22" i="14"/>
  <c r="K22" i="14" s="1"/>
  <c r="F22" i="14"/>
  <c r="I21" i="14"/>
  <c r="K21" i="14" s="1"/>
  <c r="F21" i="14"/>
  <c r="I20" i="14"/>
  <c r="K20" i="14" s="1"/>
  <c r="F20" i="14"/>
  <c r="I19" i="14"/>
  <c r="K19" i="14" s="1"/>
  <c r="F19" i="14"/>
  <c r="I18" i="14"/>
  <c r="K18" i="14" s="1"/>
  <c r="F18" i="14"/>
  <c r="I17" i="14"/>
  <c r="K17" i="14" s="1"/>
  <c r="F17" i="14"/>
  <c r="I16" i="14"/>
  <c r="K16" i="14" s="1"/>
  <c r="F16" i="14"/>
  <c r="I15" i="14"/>
  <c r="K15" i="14" s="1"/>
  <c r="F15" i="14"/>
  <c r="I14" i="14"/>
  <c r="K14" i="14" s="1"/>
  <c r="F14" i="14"/>
  <c r="I13" i="14"/>
  <c r="K13" i="14" s="1"/>
  <c r="F13" i="14"/>
  <c r="I12" i="14"/>
  <c r="K12" i="14" s="1"/>
  <c r="F12" i="14"/>
  <c r="I11" i="14"/>
  <c r="K11" i="14" s="1"/>
  <c r="F11" i="14"/>
  <c r="I10" i="14"/>
  <c r="K10" i="14" s="1"/>
  <c r="F10" i="14"/>
  <c r="I9" i="14"/>
  <c r="K9" i="14" s="1"/>
  <c r="F9" i="14"/>
  <c r="I8" i="14"/>
  <c r="K8" i="14" s="1"/>
  <c r="F8" i="14"/>
  <c r="I7" i="14"/>
  <c r="K7" i="14" s="1"/>
  <c r="F7" i="14"/>
  <c r="I6" i="14"/>
  <c r="K6" i="14" s="1"/>
  <c r="F6" i="14"/>
  <c r="I5" i="14"/>
  <c r="K5" i="14" s="1"/>
  <c r="F5" i="14"/>
  <c r="I4" i="14"/>
  <c r="K4" i="14" s="1"/>
  <c r="F4" i="14"/>
  <c r="I3" i="14"/>
  <c r="K3" i="14" s="1"/>
  <c r="F3" i="14"/>
  <c r="K2" i="14"/>
  <c r="F2" i="14"/>
  <c r="D44" i="14" s="1"/>
  <c r="P219" i="13"/>
  <c r="M118" i="2" s="1"/>
  <c r="T218" i="13"/>
  <c r="M172" i="2" s="1"/>
  <c r="S218" i="13"/>
  <c r="P218" i="13"/>
  <c r="M117" i="2" s="1"/>
  <c r="T217" i="13"/>
  <c r="M171" i="2" s="1"/>
  <c r="S217" i="13"/>
  <c r="P217" i="13"/>
  <c r="M116" i="2" s="1"/>
  <c r="T216" i="13"/>
  <c r="M170" i="2" s="1"/>
  <c r="S216" i="13"/>
  <c r="P216" i="13"/>
  <c r="M115" i="2" s="1"/>
  <c r="N216" i="13"/>
  <c r="M93" i="2" s="1"/>
  <c r="AG215" i="13"/>
  <c r="M254" i="2" s="1"/>
  <c r="T215" i="13"/>
  <c r="M169" i="2" s="1"/>
  <c r="S215" i="13"/>
  <c r="P215" i="13"/>
  <c r="M114" i="2" s="1"/>
  <c r="N215" i="13"/>
  <c r="M92" i="2" s="1"/>
  <c r="AG214" i="13"/>
  <c r="M253" i="2" s="1"/>
  <c r="Y214" i="13"/>
  <c r="M208" i="2" s="1"/>
  <c r="T214" i="13"/>
  <c r="M168" i="2" s="1"/>
  <c r="S214" i="13"/>
  <c r="P214" i="13"/>
  <c r="M113" i="2" s="1"/>
  <c r="N214" i="13"/>
  <c r="M91" i="2" s="1"/>
  <c r="AG213" i="13"/>
  <c r="M252" i="2" s="1"/>
  <c r="Y213" i="13"/>
  <c r="M207" i="2" s="1"/>
  <c r="T213" i="13"/>
  <c r="M167" i="2" s="1"/>
  <c r="S213" i="13"/>
  <c r="P213" i="13"/>
  <c r="M112" i="2" s="1"/>
  <c r="N213" i="13"/>
  <c r="M90" i="2" s="1"/>
  <c r="AG212" i="13"/>
  <c r="M251" i="2" s="1"/>
  <c r="Y212" i="13"/>
  <c r="M206" i="2" s="1"/>
  <c r="T212" i="13"/>
  <c r="M166" i="2" s="1"/>
  <c r="S212" i="13"/>
  <c r="P212" i="13"/>
  <c r="M111" i="2" s="1"/>
  <c r="N212" i="13"/>
  <c r="M89" i="2" s="1"/>
  <c r="AG211" i="13"/>
  <c r="M250" i="2" s="1"/>
  <c r="Y211" i="13"/>
  <c r="M205" i="2" s="1"/>
  <c r="T211" i="13"/>
  <c r="M165" i="2" s="1"/>
  <c r="S211" i="13"/>
  <c r="P211" i="13"/>
  <c r="M110" i="2" s="1"/>
  <c r="N211" i="13"/>
  <c r="M88" i="2" s="1"/>
  <c r="AG210" i="13"/>
  <c r="M249" i="2" s="1"/>
  <c r="Y210" i="13"/>
  <c r="M204" i="2" s="1"/>
  <c r="T210" i="13"/>
  <c r="M164" i="2" s="1"/>
  <c r="S210" i="13"/>
  <c r="P210" i="13"/>
  <c r="M109" i="2" s="1"/>
  <c r="N210" i="13"/>
  <c r="M87" i="2" s="1"/>
  <c r="AG209" i="13"/>
  <c r="M248" i="2" s="1"/>
  <c r="Y209" i="13"/>
  <c r="M203" i="2" s="1"/>
  <c r="T209" i="13"/>
  <c r="M163" i="2" s="1"/>
  <c r="S209" i="13"/>
  <c r="P209" i="13"/>
  <c r="M108" i="2" s="1"/>
  <c r="N209" i="13"/>
  <c r="M86" i="2" s="1"/>
  <c r="B209" i="13"/>
  <c r="M14" i="2" s="1"/>
  <c r="AG208" i="13"/>
  <c r="M247" i="2" s="1"/>
  <c r="Y208" i="13"/>
  <c r="M202" i="2" s="1"/>
  <c r="T208" i="13"/>
  <c r="M162" i="2" s="1"/>
  <c r="S208" i="13"/>
  <c r="P208" i="13"/>
  <c r="M107" i="2" s="1"/>
  <c r="N208" i="13"/>
  <c r="M85" i="2" s="1"/>
  <c r="C208" i="13"/>
  <c r="M31" i="2" s="1"/>
  <c r="B208" i="13"/>
  <c r="M13" i="2" s="1"/>
  <c r="AG207" i="13"/>
  <c r="M246" i="2" s="1"/>
  <c r="Y207" i="13"/>
  <c r="M201" i="2" s="1"/>
  <c r="T207" i="13"/>
  <c r="M161" i="2" s="1"/>
  <c r="S207" i="13"/>
  <c r="P207" i="13"/>
  <c r="M106" i="2" s="1"/>
  <c r="N207" i="13"/>
  <c r="M84" i="2" s="1"/>
  <c r="L207" i="13"/>
  <c r="M37" i="2" s="1"/>
  <c r="C207" i="13"/>
  <c r="M30" i="2" s="1"/>
  <c r="B207" i="13"/>
  <c r="M12" i="2" s="1"/>
  <c r="AG206" i="13"/>
  <c r="M245" i="2" s="1"/>
  <c r="AF206" i="13"/>
  <c r="M239" i="2" s="1"/>
  <c r="Y206" i="13"/>
  <c r="M200" i="2" s="1"/>
  <c r="T206" i="13"/>
  <c r="M160" i="2" s="1"/>
  <c r="S206" i="13"/>
  <c r="P206" i="13"/>
  <c r="M105" i="2" s="1"/>
  <c r="O206" i="13"/>
  <c r="M99" i="2" s="1"/>
  <c r="N206" i="13"/>
  <c r="M83" i="2" s="1"/>
  <c r="L206" i="13"/>
  <c r="M36" i="2" s="1"/>
  <c r="C206" i="13"/>
  <c r="M29" i="2" s="1"/>
  <c r="B206" i="13"/>
  <c r="M11" i="2" s="1"/>
  <c r="AJ205" i="13"/>
  <c r="M269" i="2" s="1"/>
  <c r="AI205" i="13"/>
  <c r="M264" i="2" s="1"/>
  <c r="AH205" i="13"/>
  <c r="M259" i="2" s="1"/>
  <c r="AG205" i="13"/>
  <c r="M244" i="2" s="1"/>
  <c r="AF205" i="13"/>
  <c r="M238" i="2" s="1"/>
  <c r="AE205" i="13"/>
  <c r="M233" i="2" s="1"/>
  <c r="AD205" i="13"/>
  <c r="M228" i="2" s="1"/>
  <c r="AC205" i="13"/>
  <c r="M223" i="2" s="1"/>
  <c r="AA205" i="13"/>
  <c r="M218" i="2" s="1"/>
  <c r="Z205" i="13"/>
  <c r="M213" i="2" s="1"/>
  <c r="Y205" i="13"/>
  <c r="M199" i="2" s="1"/>
  <c r="W205" i="13"/>
  <c r="M77" i="2" s="1"/>
  <c r="V205" i="13"/>
  <c r="U205" i="13"/>
  <c r="T205" i="13"/>
  <c r="M159" i="2" s="1"/>
  <c r="S205" i="13"/>
  <c r="P205" i="13"/>
  <c r="M104" i="2" s="1"/>
  <c r="O205" i="13"/>
  <c r="M98" i="2" s="1"/>
  <c r="N205" i="13"/>
  <c r="M82" i="2" s="1"/>
  <c r="M205" i="13"/>
  <c r="M48" i="2" s="1"/>
  <c r="L205" i="13"/>
  <c r="M35" i="2" s="1"/>
  <c r="C205" i="13"/>
  <c r="M28" i="2" s="1"/>
  <c r="B205" i="13"/>
  <c r="M10" i="2" s="1"/>
  <c r="AJ204" i="13"/>
  <c r="M268" i="2" s="1"/>
  <c r="AI204" i="13"/>
  <c r="M263" i="2" s="1"/>
  <c r="AH204" i="13"/>
  <c r="M258" i="2" s="1"/>
  <c r="AG204" i="13"/>
  <c r="M243" i="2" s="1"/>
  <c r="AF204" i="13"/>
  <c r="M237" i="2" s="1"/>
  <c r="AE204" i="13"/>
  <c r="M232" i="2" s="1"/>
  <c r="AD204" i="13"/>
  <c r="M227" i="2" s="1"/>
  <c r="AC204" i="13"/>
  <c r="M222" i="2" s="1"/>
  <c r="AA204" i="13"/>
  <c r="M217" i="2" s="1"/>
  <c r="Z204" i="13"/>
  <c r="M212" i="2" s="1"/>
  <c r="Y204" i="13"/>
  <c r="M198" i="2" s="1"/>
  <c r="W204" i="13"/>
  <c r="M76" i="2" s="1"/>
  <c r="V204" i="13"/>
  <c r="U204" i="13"/>
  <c r="T204" i="13"/>
  <c r="M158" i="2" s="1"/>
  <c r="S204" i="13"/>
  <c r="P204" i="13"/>
  <c r="M103" i="2" s="1"/>
  <c r="O204" i="13"/>
  <c r="M97" i="2" s="1"/>
  <c r="N204" i="13"/>
  <c r="M81" i="2" s="1"/>
  <c r="M204" i="13"/>
  <c r="M47" i="2" s="1"/>
  <c r="L204" i="13"/>
  <c r="M34" i="2" s="1"/>
  <c r="C204" i="13"/>
  <c r="M27" i="2" s="1"/>
  <c r="B204" i="13"/>
  <c r="M9" i="2" s="1"/>
  <c r="AJ203" i="13"/>
  <c r="M267" i="2" s="1"/>
  <c r="AI203" i="13"/>
  <c r="M262" i="2" s="1"/>
  <c r="AH203" i="13"/>
  <c r="M257" i="2" s="1"/>
  <c r="AG203" i="13"/>
  <c r="M242" i="2" s="1"/>
  <c r="AF203" i="13"/>
  <c r="M236" i="2" s="1"/>
  <c r="AE203" i="13"/>
  <c r="M231" i="2" s="1"/>
  <c r="AD203" i="13"/>
  <c r="M226" i="2" s="1"/>
  <c r="AC203" i="13"/>
  <c r="M221" i="2" s="1"/>
  <c r="AA203" i="13"/>
  <c r="M216" i="2" s="1"/>
  <c r="Z203" i="13"/>
  <c r="M211" i="2" s="1"/>
  <c r="Y203" i="13"/>
  <c r="M197" i="2" s="1"/>
  <c r="W203" i="13"/>
  <c r="M75" i="2" s="1"/>
  <c r="V203" i="13"/>
  <c r="U203" i="13"/>
  <c r="T203" i="13"/>
  <c r="M157" i="2" s="1"/>
  <c r="S203" i="13"/>
  <c r="R203" i="13"/>
  <c r="M194" i="2" s="1"/>
  <c r="Q203" i="13"/>
  <c r="M193" i="2" s="1"/>
  <c r="P203" i="13"/>
  <c r="M102" i="2" s="1"/>
  <c r="O203" i="13"/>
  <c r="M96" i="2" s="1"/>
  <c r="N203" i="13"/>
  <c r="M80" i="2" s="1"/>
  <c r="M203" i="13"/>
  <c r="M46" i="2" s="1"/>
  <c r="L203" i="13"/>
  <c r="M33" i="2" s="1"/>
  <c r="C203" i="13"/>
  <c r="M26" i="2" s="1"/>
  <c r="B203" i="13"/>
  <c r="M8" i="2" s="1"/>
  <c r="A203" i="13"/>
  <c r="M5" i="2" s="1"/>
  <c r="I200" i="13"/>
  <c r="K200" i="13" s="1"/>
  <c r="F200" i="13"/>
  <c r="I199" i="13"/>
  <c r="K199" i="13" s="1"/>
  <c r="F199" i="13"/>
  <c r="I198" i="13"/>
  <c r="K198" i="13" s="1"/>
  <c r="F198" i="13"/>
  <c r="I197" i="13"/>
  <c r="K197" i="13" s="1"/>
  <c r="F197" i="13"/>
  <c r="I196" i="13"/>
  <c r="K196" i="13" s="1"/>
  <c r="F196" i="13"/>
  <c r="I195" i="13"/>
  <c r="K195" i="13" s="1"/>
  <c r="F195" i="13"/>
  <c r="I194" i="13"/>
  <c r="K194" i="13" s="1"/>
  <c r="F194" i="13"/>
  <c r="I193" i="13"/>
  <c r="K193" i="13" s="1"/>
  <c r="F193" i="13"/>
  <c r="I192" i="13"/>
  <c r="K192" i="13" s="1"/>
  <c r="F192" i="13"/>
  <c r="I191" i="13"/>
  <c r="K191" i="13" s="1"/>
  <c r="F191" i="13"/>
  <c r="I190" i="13"/>
  <c r="K190" i="13" s="1"/>
  <c r="F190" i="13"/>
  <c r="I189" i="13"/>
  <c r="K189" i="13" s="1"/>
  <c r="F189" i="13"/>
  <c r="I188" i="13"/>
  <c r="K188" i="13" s="1"/>
  <c r="F188" i="13"/>
  <c r="I187" i="13"/>
  <c r="K187" i="13" s="1"/>
  <c r="F187" i="13"/>
  <c r="I186" i="13"/>
  <c r="K186" i="13" s="1"/>
  <c r="F186" i="13"/>
  <c r="I185" i="13"/>
  <c r="K185" i="13" s="1"/>
  <c r="F185" i="13"/>
  <c r="I184" i="13"/>
  <c r="K184" i="13" s="1"/>
  <c r="F184" i="13"/>
  <c r="I183" i="13"/>
  <c r="K183" i="13" s="1"/>
  <c r="F183" i="13"/>
  <c r="I182" i="13"/>
  <c r="K182" i="13" s="1"/>
  <c r="F182" i="13"/>
  <c r="I181" i="13"/>
  <c r="K181" i="13" s="1"/>
  <c r="F181" i="13"/>
  <c r="I180" i="13"/>
  <c r="K180" i="13" s="1"/>
  <c r="F180" i="13"/>
  <c r="I179" i="13"/>
  <c r="K179" i="13" s="1"/>
  <c r="F179" i="13"/>
  <c r="I178" i="13"/>
  <c r="K178" i="13" s="1"/>
  <c r="F178" i="13"/>
  <c r="I177" i="13"/>
  <c r="K177" i="13" s="1"/>
  <c r="F177" i="13"/>
  <c r="I176" i="13"/>
  <c r="K176" i="13" s="1"/>
  <c r="F176" i="13"/>
  <c r="I175" i="13"/>
  <c r="K175" i="13" s="1"/>
  <c r="F175" i="13"/>
  <c r="I174" i="13"/>
  <c r="K174" i="13" s="1"/>
  <c r="F174" i="13"/>
  <c r="I173" i="13"/>
  <c r="K173" i="13" s="1"/>
  <c r="F173" i="13"/>
  <c r="I172" i="13"/>
  <c r="K172" i="13" s="1"/>
  <c r="F172" i="13"/>
  <c r="I171" i="13"/>
  <c r="K171" i="13" s="1"/>
  <c r="F171" i="13"/>
  <c r="I170" i="13"/>
  <c r="K170" i="13" s="1"/>
  <c r="F170" i="13"/>
  <c r="I169" i="13"/>
  <c r="K169" i="13" s="1"/>
  <c r="F169" i="13"/>
  <c r="I168" i="13"/>
  <c r="K168" i="13" s="1"/>
  <c r="F168" i="13"/>
  <c r="I167" i="13"/>
  <c r="K167" i="13" s="1"/>
  <c r="F167" i="13"/>
  <c r="I166" i="13"/>
  <c r="K166" i="13" s="1"/>
  <c r="F166" i="13"/>
  <c r="I165" i="13"/>
  <c r="K165" i="13" s="1"/>
  <c r="F165" i="13"/>
  <c r="I164" i="13"/>
  <c r="K164" i="13" s="1"/>
  <c r="F164" i="13"/>
  <c r="I163" i="13"/>
  <c r="K163" i="13" s="1"/>
  <c r="F163" i="13"/>
  <c r="I162" i="13"/>
  <c r="K162" i="13" s="1"/>
  <c r="F162" i="13"/>
  <c r="I161" i="13"/>
  <c r="K161" i="13" s="1"/>
  <c r="F161" i="13"/>
  <c r="I160" i="13"/>
  <c r="K160" i="13" s="1"/>
  <c r="F160" i="13"/>
  <c r="I159" i="13"/>
  <c r="K159" i="13" s="1"/>
  <c r="F159" i="13"/>
  <c r="I158" i="13"/>
  <c r="K158" i="13" s="1"/>
  <c r="F158" i="13"/>
  <c r="I157" i="13"/>
  <c r="K157" i="13" s="1"/>
  <c r="F157" i="13"/>
  <c r="I156" i="13"/>
  <c r="K156" i="13" s="1"/>
  <c r="F156" i="13"/>
  <c r="I155" i="13"/>
  <c r="K155" i="13" s="1"/>
  <c r="F155" i="13"/>
  <c r="I154" i="13"/>
  <c r="K154" i="13" s="1"/>
  <c r="F154" i="13"/>
  <c r="I153" i="13"/>
  <c r="K153" i="13" s="1"/>
  <c r="F153" i="13"/>
  <c r="I152" i="13"/>
  <c r="K152" i="13" s="1"/>
  <c r="F152" i="13"/>
  <c r="I151" i="13"/>
  <c r="K151" i="13" s="1"/>
  <c r="F151" i="13"/>
  <c r="I150" i="13"/>
  <c r="K150" i="13" s="1"/>
  <c r="F150" i="13"/>
  <c r="I149" i="13"/>
  <c r="K149" i="13" s="1"/>
  <c r="F149" i="13"/>
  <c r="I148" i="13"/>
  <c r="K148" i="13" s="1"/>
  <c r="F148" i="13"/>
  <c r="I147" i="13"/>
  <c r="K147" i="13" s="1"/>
  <c r="F147" i="13"/>
  <c r="I146" i="13"/>
  <c r="K146" i="13" s="1"/>
  <c r="F146" i="13"/>
  <c r="I145" i="13"/>
  <c r="K145" i="13" s="1"/>
  <c r="F145" i="13"/>
  <c r="I144" i="13"/>
  <c r="K144" i="13" s="1"/>
  <c r="F144" i="13"/>
  <c r="I143" i="13"/>
  <c r="K143" i="13" s="1"/>
  <c r="F143" i="13"/>
  <c r="I142" i="13"/>
  <c r="K142" i="13" s="1"/>
  <c r="F142" i="13"/>
  <c r="I141" i="13"/>
  <c r="K141" i="13" s="1"/>
  <c r="F141" i="13"/>
  <c r="I140" i="13"/>
  <c r="K140" i="13" s="1"/>
  <c r="F140" i="13"/>
  <c r="I139" i="13"/>
  <c r="K139" i="13" s="1"/>
  <c r="F139" i="13"/>
  <c r="I138" i="13"/>
  <c r="K138" i="13" s="1"/>
  <c r="F138" i="13"/>
  <c r="I137" i="13"/>
  <c r="K137" i="13" s="1"/>
  <c r="F137" i="13"/>
  <c r="I136" i="13"/>
  <c r="K136" i="13" s="1"/>
  <c r="F136" i="13"/>
  <c r="I135" i="13"/>
  <c r="K135" i="13" s="1"/>
  <c r="F135" i="13"/>
  <c r="I134" i="13"/>
  <c r="K134" i="13" s="1"/>
  <c r="F134" i="13"/>
  <c r="I133" i="13"/>
  <c r="K133" i="13" s="1"/>
  <c r="F133" i="13"/>
  <c r="I132" i="13"/>
  <c r="K132" i="13" s="1"/>
  <c r="F132" i="13"/>
  <c r="I131" i="13"/>
  <c r="K131" i="13" s="1"/>
  <c r="F131" i="13"/>
  <c r="I130" i="13"/>
  <c r="K130" i="13" s="1"/>
  <c r="F130" i="13"/>
  <c r="I129" i="13"/>
  <c r="K129" i="13" s="1"/>
  <c r="F129" i="13"/>
  <c r="I128" i="13"/>
  <c r="K128" i="13" s="1"/>
  <c r="F128" i="13"/>
  <c r="I127" i="13"/>
  <c r="K127" i="13" s="1"/>
  <c r="F127" i="13"/>
  <c r="I126" i="13"/>
  <c r="K126" i="13" s="1"/>
  <c r="F126" i="13"/>
  <c r="I125" i="13"/>
  <c r="K125" i="13" s="1"/>
  <c r="F125" i="13"/>
  <c r="I124" i="13"/>
  <c r="K124" i="13" s="1"/>
  <c r="F124" i="13"/>
  <c r="I123" i="13"/>
  <c r="K123" i="13" s="1"/>
  <c r="F123" i="13"/>
  <c r="I122" i="13"/>
  <c r="K122" i="13" s="1"/>
  <c r="F122" i="13"/>
  <c r="I121" i="13"/>
  <c r="K121" i="13" s="1"/>
  <c r="F121" i="13"/>
  <c r="I120" i="13"/>
  <c r="K120" i="13" s="1"/>
  <c r="F120" i="13"/>
  <c r="I119" i="13"/>
  <c r="K119" i="13" s="1"/>
  <c r="F119" i="13"/>
  <c r="I118" i="13"/>
  <c r="K118" i="13" s="1"/>
  <c r="F118" i="13"/>
  <c r="I117" i="13"/>
  <c r="K117" i="13" s="1"/>
  <c r="F117" i="13"/>
  <c r="I116" i="13"/>
  <c r="K116" i="13" s="1"/>
  <c r="F116" i="13"/>
  <c r="I115" i="13"/>
  <c r="K115" i="13" s="1"/>
  <c r="F115" i="13"/>
  <c r="I114" i="13"/>
  <c r="K114" i="13" s="1"/>
  <c r="F114" i="13"/>
  <c r="I113" i="13"/>
  <c r="K113" i="13" s="1"/>
  <c r="F113" i="13"/>
  <c r="I112" i="13"/>
  <c r="K112" i="13" s="1"/>
  <c r="F112" i="13"/>
  <c r="I111" i="13"/>
  <c r="K111" i="13" s="1"/>
  <c r="F111" i="13"/>
  <c r="I110" i="13"/>
  <c r="K110" i="13" s="1"/>
  <c r="F110" i="13"/>
  <c r="I109" i="13"/>
  <c r="K109" i="13" s="1"/>
  <c r="F109" i="13"/>
  <c r="I108" i="13"/>
  <c r="K108" i="13" s="1"/>
  <c r="F108" i="13"/>
  <c r="I107" i="13"/>
  <c r="K107" i="13" s="1"/>
  <c r="F107" i="13"/>
  <c r="I106" i="13"/>
  <c r="K106" i="13" s="1"/>
  <c r="F106" i="13"/>
  <c r="I105" i="13"/>
  <c r="K105" i="13" s="1"/>
  <c r="F105" i="13"/>
  <c r="I104" i="13"/>
  <c r="K104" i="13" s="1"/>
  <c r="F104" i="13"/>
  <c r="I103" i="13"/>
  <c r="K103" i="13" s="1"/>
  <c r="F103" i="13"/>
  <c r="I102" i="13"/>
  <c r="K102" i="13" s="1"/>
  <c r="F102" i="13"/>
  <c r="I101" i="13"/>
  <c r="K101" i="13" s="1"/>
  <c r="F101" i="13"/>
  <c r="I100" i="13"/>
  <c r="K100" i="13" s="1"/>
  <c r="F100" i="13"/>
  <c r="I99" i="13"/>
  <c r="K99" i="13" s="1"/>
  <c r="F99" i="13"/>
  <c r="I98" i="13"/>
  <c r="K98" i="13" s="1"/>
  <c r="F98" i="13"/>
  <c r="I97" i="13"/>
  <c r="K97" i="13" s="1"/>
  <c r="F97" i="13"/>
  <c r="I96" i="13"/>
  <c r="K96" i="13" s="1"/>
  <c r="F96" i="13"/>
  <c r="I95" i="13"/>
  <c r="K95" i="13" s="1"/>
  <c r="F95" i="13"/>
  <c r="I94" i="13"/>
  <c r="K94" i="13" s="1"/>
  <c r="F94" i="13"/>
  <c r="I93" i="13"/>
  <c r="K93" i="13" s="1"/>
  <c r="F93" i="13"/>
  <c r="I92" i="13"/>
  <c r="K92" i="13" s="1"/>
  <c r="F92" i="13"/>
  <c r="I91" i="13"/>
  <c r="K91" i="13" s="1"/>
  <c r="F91" i="13"/>
  <c r="I90" i="13"/>
  <c r="K90" i="13" s="1"/>
  <c r="F90" i="13"/>
  <c r="I89" i="13"/>
  <c r="K89" i="13" s="1"/>
  <c r="F89" i="13"/>
  <c r="I88" i="13"/>
  <c r="K88" i="13" s="1"/>
  <c r="F88" i="13"/>
  <c r="I87" i="13"/>
  <c r="K87" i="13" s="1"/>
  <c r="F87" i="13"/>
  <c r="I86" i="13"/>
  <c r="K86" i="13" s="1"/>
  <c r="F86" i="13"/>
  <c r="I85" i="13"/>
  <c r="K85" i="13" s="1"/>
  <c r="F85" i="13"/>
  <c r="I84" i="13"/>
  <c r="K84" i="13" s="1"/>
  <c r="F84" i="13"/>
  <c r="I83" i="13"/>
  <c r="K83" i="13" s="1"/>
  <c r="F83" i="13"/>
  <c r="I82" i="13"/>
  <c r="K82" i="13" s="1"/>
  <c r="F82" i="13"/>
  <c r="I81" i="13"/>
  <c r="K81" i="13" s="1"/>
  <c r="F81" i="13"/>
  <c r="I80" i="13"/>
  <c r="K80" i="13" s="1"/>
  <c r="F80" i="13"/>
  <c r="I79" i="13"/>
  <c r="K79" i="13" s="1"/>
  <c r="F79" i="13"/>
  <c r="I78" i="13"/>
  <c r="K78" i="13" s="1"/>
  <c r="F78" i="13"/>
  <c r="I77" i="13"/>
  <c r="K77" i="13" s="1"/>
  <c r="F77" i="13"/>
  <c r="I76" i="13"/>
  <c r="K76" i="13" s="1"/>
  <c r="F76" i="13"/>
  <c r="I75" i="13"/>
  <c r="K75" i="13" s="1"/>
  <c r="F75" i="13"/>
  <c r="I74" i="13"/>
  <c r="K74" i="13" s="1"/>
  <c r="F74" i="13"/>
  <c r="I73" i="13"/>
  <c r="K73" i="13" s="1"/>
  <c r="F73" i="13"/>
  <c r="I72" i="13"/>
  <c r="K72" i="13" s="1"/>
  <c r="F72" i="13"/>
  <c r="I71" i="13"/>
  <c r="K71" i="13" s="1"/>
  <c r="F71" i="13"/>
  <c r="I70" i="13"/>
  <c r="K70" i="13" s="1"/>
  <c r="F70" i="13"/>
  <c r="I69" i="13"/>
  <c r="K69" i="13" s="1"/>
  <c r="F69" i="13"/>
  <c r="I68" i="13"/>
  <c r="K68" i="13" s="1"/>
  <c r="F68" i="13"/>
  <c r="I67" i="13"/>
  <c r="K67" i="13" s="1"/>
  <c r="F67" i="13"/>
  <c r="I66" i="13"/>
  <c r="K66" i="13" s="1"/>
  <c r="F66" i="13"/>
  <c r="I65" i="13"/>
  <c r="K65" i="13" s="1"/>
  <c r="F65" i="13"/>
  <c r="I64" i="13"/>
  <c r="K64" i="13" s="1"/>
  <c r="F64" i="13"/>
  <c r="I63" i="13"/>
  <c r="K63" i="13" s="1"/>
  <c r="F63" i="13"/>
  <c r="I62" i="13"/>
  <c r="K62" i="13" s="1"/>
  <c r="F62" i="13"/>
  <c r="I61" i="13"/>
  <c r="K61" i="13" s="1"/>
  <c r="F61" i="13"/>
  <c r="I60" i="13"/>
  <c r="K60" i="13" s="1"/>
  <c r="F60" i="13"/>
  <c r="I59" i="13"/>
  <c r="K59" i="13" s="1"/>
  <c r="F59" i="13"/>
  <c r="I58" i="13"/>
  <c r="K58" i="13" s="1"/>
  <c r="F58" i="13"/>
  <c r="I57" i="13"/>
  <c r="K57" i="13" s="1"/>
  <c r="F57" i="13"/>
  <c r="I56" i="13"/>
  <c r="K56" i="13" s="1"/>
  <c r="F56" i="13"/>
  <c r="I55" i="13"/>
  <c r="K55" i="13" s="1"/>
  <c r="F55" i="13"/>
  <c r="I54" i="13"/>
  <c r="K54" i="13" s="1"/>
  <c r="F54" i="13"/>
  <c r="I53" i="13"/>
  <c r="K53" i="13" s="1"/>
  <c r="F53" i="13"/>
  <c r="I52" i="13"/>
  <c r="K52" i="13" s="1"/>
  <c r="F52" i="13"/>
  <c r="I51" i="13"/>
  <c r="K51" i="13" s="1"/>
  <c r="F51" i="13"/>
  <c r="I50" i="13"/>
  <c r="K50" i="13" s="1"/>
  <c r="F50" i="13"/>
  <c r="I49" i="13"/>
  <c r="K49" i="13" s="1"/>
  <c r="F49" i="13"/>
  <c r="I48" i="13"/>
  <c r="K48" i="13" s="1"/>
  <c r="F48" i="13"/>
  <c r="I47" i="13"/>
  <c r="K47" i="13" s="1"/>
  <c r="F47" i="13"/>
  <c r="I46" i="13"/>
  <c r="K46" i="13" s="1"/>
  <c r="F46" i="13"/>
  <c r="I45" i="13"/>
  <c r="K45" i="13" s="1"/>
  <c r="F45" i="13"/>
  <c r="I44" i="13"/>
  <c r="K44" i="13" s="1"/>
  <c r="F44" i="13"/>
  <c r="I43" i="13"/>
  <c r="K43" i="13" s="1"/>
  <c r="F43" i="13"/>
  <c r="I42" i="13"/>
  <c r="K42" i="13" s="1"/>
  <c r="F42" i="13"/>
  <c r="I41" i="13"/>
  <c r="K41" i="13" s="1"/>
  <c r="F41" i="13"/>
  <c r="I40" i="13"/>
  <c r="K40" i="13" s="1"/>
  <c r="F40" i="13"/>
  <c r="I39" i="13"/>
  <c r="K39" i="13" s="1"/>
  <c r="F39" i="13"/>
  <c r="I38" i="13"/>
  <c r="K38" i="13" s="1"/>
  <c r="F38" i="13"/>
  <c r="I37" i="13"/>
  <c r="K37" i="13" s="1"/>
  <c r="F37" i="13"/>
  <c r="I36" i="13"/>
  <c r="K36" i="13" s="1"/>
  <c r="F36" i="13"/>
  <c r="I35" i="13"/>
  <c r="K35" i="13" s="1"/>
  <c r="F35" i="13"/>
  <c r="D34" i="13" s="1"/>
  <c r="I34" i="13"/>
  <c r="K34" i="13" s="1"/>
  <c r="F34" i="13"/>
  <c r="I33" i="13"/>
  <c r="K33" i="13" s="1"/>
  <c r="F33" i="13"/>
  <c r="I32" i="13"/>
  <c r="K32" i="13" s="1"/>
  <c r="F32" i="13"/>
  <c r="I31" i="13"/>
  <c r="K31" i="13" s="1"/>
  <c r="F31" i="13"/>
  <c r="I30" i="13"/>
  <c r="K30" i="13" s="1"/>
  <c r="F30" i="13"/>
  <c r="I29" i="13"/>
  <c r="K29" i="13" s="1"/>
  <c r="F29" i="13"/>
  <c r="I28" i="13"/>
  <c r="K28" i="13" s="1"/>
  <c r="F28" i="13"/>
  <c r="I27" i="13"/>
  <c r="K27" i="13" s="1"/>
  <c r="F27" i="13"/>
  <c r="I26" i="13"/>
  <c r="K26" i="13" s="1"/>
  <c r="F26" i="13"/>
  <c r="I25" i="13"/>
  <c r="K25" i="13" s="1"/>
  <c r="F25" i="13"/>
  <c r="I24" i="13"/>
  <c r="K24" i="13" s="1"/>
  <c r="F24" i="13"/>
  <c r="I23" i="13"/>
  <c r="K23" i="13" s="1"/>
  <c r="F23" i="13"/>
  <c r="I22" i="13"/>
  <c r="K22" i="13" s="1"/>
  <c r="F22" i="13"/>
  <c r="I21" i="13"/>
  <c r="K21" i="13" s="1"/>
  <c r="F21" i="13"/>
  <c r="I20" i="13"/>
  <c r="K20" i="13" s="1"/>
  <c r="F20" i="13"/>
  <c r="I19" i="13"/>
  <c r="K19" i="13" s="1"/>
  <c r="F19" i="13"/>
  <c r="I18" i="13"/>
  <c r="K18" i="13" s="1"/>
  <c r="F18" i="13"/>
  <c r="I17" i="13"/>
  <c r="K17" i="13" s="1"/>
  <c r="F17" i="13"/>
  <c r="I16" i="13"/>
  <c r="K16" i="13" s="1"/>
  <c r="F16" i="13"/>
  <c r="I15" i="13"/>
  <c r="K15" i="13" s="1"/>
  <c r="F15" i="13"/>
  <c r="I14" i="13"/>
  <c r="K14" i="13" s="1"/>
  <c r="F14" i="13"/>
  <c r="I13" i="13"/>
  <c r="K13" i="13" s="1"/>
  <c r="F13" i="13"/>
  <c r="I12" i="13"/>
  <c r="K12" i="13" s="1"/>
  <c r="F12" i="13"/>
  <c r="I11" i="13"/>
  <c r="K11" i="13" s="1"/>
  <c r="F11" i="13"/>
  <c r="I10" i="13"/>
  <c r="K10" i="13" s="1"/>
  <c r="F10" i="13"/>
  <c r="I9" i="13"/>
  <c r="K9" i="13" s="1"/>
  <c r="F9" i="13"/>
  <c r="I8" i="13"/>
  <c r="K8" i="13" s="1"/>
  <c r="F8" i="13"/>
  <c r="I7" i="13"/>
  <c r="K7" i="13" s="1"/>
  <c r="F7" i="13"/>
  <c r="I6" i="13"/>
  <c r="K6" i="13" s="1"/>
  <c r="F6" i="13"/>
  <c r="I5" i="13"/>
  <c r="K5" i="13" s="1"/>
  <c r="F5" i="13"/>
  <c r="D33" i="13" s="1"/>
  <c r="I4" i="13"/>
  <c r="K4" i="13" s="1"/>
  <c r="F4" i="13"/>
  <c r="I3" i="13"/>
  <c r="K3" i="13" s="1"/>
  <c r="F3" i="13"/>
  <c r="K2" i="13"/>
  <c r="F2" i="13"/>
  <c r="P219" i="12"/>
  <c r="N118" i="2" s="1"/>
  <c r="T218" i="12"/>
  <c r="N172" i="2" s="1"/>
  <c r="S218" i="12"/>
  <c r="P218" i="12"/>
  <c r="N117" i="2" s="1"/>
  <c r="T217" i="12"/>
  <c r="N171" i="2" s="1"/>
  <c r="S217" i="12"/>
  <c r="P217" i="12"/>
  <c r="N116" i="2" s="1"/>
  <c r="T216" i="12"/>
  <c r="N170" i="2" s="1"/>
  <c r="S216" i="12"/>
  <c r="P216" i="12"/>
  <c r="N115" i="2" s="1"/>
  <c r="T215" i="12"/>
  <c r="N169" i="2" s="1"/>
  <c r="S215" i="12"/>
  <c r="P215" i="12"/>
  <c r="N114" i="2" s="1"/>
  <c r="N215" i="12"/>
  <c r="N92" i="2" s="1"/>
  <c r="Y214" i="12"/>
  <c r="N208" i="2" s="1"/>
  <c r="T214" i="12"/>
  <c r="N168" i="2" s="1"/>
  <c r="S214" i="12"/>
  <c r="P214" i="12"/>
  <c r="N113" i="2" s="1"/>
  <c r="N214" i="12"/>
  <c r="N91" i="2" s="1"/>
  <c r="Y213" i="12"/>
  <c r="N207" i="2" s="1"/>
  <c r="T213" i="12"/>
  <c r="N167" i="2" s="1"/>
  <c r="S213" i="12"/>
  <c r="P213" i="12"/>
  <c r="N112" i="2" s="1"/>
  <c r="N213" i="12"/>
  <c r="N90" i="2" s="1"/>
  <c r="Y212" i="12"/>
  <c r="N206" i="2" s="1"/>
  <c r="T212" i="12"/>
  <c r="N166" i="2" s="1"/>
  <c r="S212" i="12"/>
  <c r="P212" i="12"/>
  <c r="N111" i="2" s="1"/>
  <c r="N212" i="12"/>
  <c r="N89" i="2" s="1"/>
  <c r="Y211" i="12"/>
  <c r="N205" i="2" s="1"/>
  <c r="T211" i="12"/>
  <c r="N165" i="2" s="1"/>
  <c r="S211" i="12"/>
  <c r="P211" i="12"/>
  <c r="N110" i="2" s="1"/>
  <c r="N211" i="12"/>
  <c r="N88" i="2" s="1"/>
  <c r="Y210" i="12"/>
  <c r="N204" i="2" s="1"/>
  <c r="T210" i="12"/>
  <c r="N164" i="2" s="1"/>
  <c r="S210" i="12"/>
  <c r="P210" i="12"/>
  <c r="N109" i="2" s="1"/>
  <c r="N210" i="12"/>
  <c r="N87" i="2" s="1"/>
  <c r="Y209" i="12"/>
  <c r="N203" i="2" s="1"/>
  <c r="T209" i="12"/>
  <c r="N163" i="2" s="1"/>
  <c r="S209" i="12"/>
  <c r="P209" i="12"/>
  <c r="N108" i="2" s="1"/>
  <c r="N209" i="12"/>
  <c r="N86" i="2" s="1"/>
  <c r="B209" i="12"/>
  <c r="N14" i="2" s="1"/>
  <c r="Y208" i="12"/>
  <c r="N202" i="2" s="1"/>
  <c r="T208" i="12"/>
  <c r="N162" i="2" s="1"/>
  <c r="S208" i="12"/>
  <c r="P208" i="12"/>
  <c r="N107" i="2" s="1"/>
  <c r="N208" i="12"/>
  <c r="N85" i="2" s="1"/>
  <c r="C208" i="12"/>
  <c r="N31" i="2" s="1"/>
  <c r="B208" i="12"/>
  <c r="N13" i="2" s="1"/>
  <c r="AG207" i="12"/>
  <c r="N246" i="2" s="1"/>
  <c r="Y207" i="12"/>
  <c r="N201" i="2" s="1"/>
  <c r="T207" i="12"/>
  <c r="N161" i="2" s="1"/>
  <c r="S207" i="12"/>
  <c r="P207" i="12"/>
  <c r="N106" i="2" s="1"/>
  <c r="N207" i="12"/>
  <c r="N84" i="2" s="1"/>
  <c r="L207" i="12"/>
  <c r="N37" i="2" s="1"/>
  <c r="C207" i="12"/>
  <c r="N30" i="2" s="1"/>
  <c r="B207" i="12"/>
  <c r="N12" i="2" s="1"/>
  <c r="AG206" i="12"/>
  <c r="N245" i="2" s="1"/>
  <c r="AF206" i="12"/>
  <c r="N239" i="2" s="1"/>
  <c r="Y206" i="12"/>
  <c r="N200" i="2" s="1"/>
  <c r="T206" i="12"/>
  <c r="N160" i="2" s="1"/>
  <c r="S206" i="12"/>
  <c r="P206" i="12"/>
  <c r="N105" i="2" s="1"/>
  <c r="O206" i="12"/>
  <c r="N99" i="2" s="1"/>
  <c r="N206" i="12"/>
  <c r="N83" i="2" s="1"/>
  <c r="L206" i="12"/>
  <c r="N36" i="2" s="1"/>
  <c r="C206" i="12"/>
  <c r="N29" i="2" s="1"/>
  <c r="B206" i="12"/>
  <c r="N11" i="2" s="1"/>
  <c r="AJ205" i="12"/>
  <c r="N269" i="2" s="1"/>
  <c r="AI205" i="12"/>
  <c r="N264" i="2" s="1"/>
  <c r="AH205" i="12"/>
  <c r="N259" i="2" s="1"/>
  <c r="AG205" i="12"/>
  <c r="N244" i="2" s="1"/>
  <c r="AF205" i="12"/>
  <c r="N238" i="2" s="1"/>
  <c r="AE205" i="12"/>
  <c r="N233" i="2" s="1"/>
  <c r="AD205" i="12"/>
  <c r="N228" i="2" s="1"/>
  <c r="AC205" i="12"/>
  <c r="N223" i="2" s="1"/>
  <c r="AA205" i="12"/>
  <c r="N218" i="2" s="1"/>
  <c r="Z205" i="12"/>
  <c r="N213" i="2" s="1"/>
  <c r="Y205" i="12"/>
  <c r="N199" i="2" s="1"/>
  <c r="W205" i="12"/>
  <c r="N77" i="2" s="1"/>
  <c r="O77" i="2" s="1"/>
  <c r="V205" i="12"/>
  <c r="N72" i="2" s="1"/>
  <c r="U205" i="12"/>
  <c r="T205" i="12"/>
  <c r="N159" i="2" s="1"/>
  <c r="S205" i="12"/>
  <c r="P205" i="12"/>
  <c r="N104" i="2" s="1"/>
  <c r="O205" i="12"/>
  <c r="N98" i="2" s="1"/>
  <c r="N205" i="12"/>
  <c r="N82" i="2" s="1"/>
  <c r="M205" i="12"/>
  <c r="N48" i="2" s="1"/>
  <c r="L205" i="12"/>
  <c r="N35" i="2" s="1"/>
  <c r="C205" i="12"/>
  <c r="N28" i="2" s="1"/>
  <c r="B205" i="12"/>
  <c r="N10" i="2" s="1"/>
  <c r="AJ204" i="12"/>
  <c r="N268" i="2" s="1"/>
  <c r="AI204" i="12"/>
  <c r="N263" i="2" s="1"/>
  <c r="AH204" i="12"/>
  <c r="N258" i="2" s="1"/>
  <c r="AG204" i="12"/>
  <c r="N243" i="2" s="1"/>
  <c r="AF204" i="12"/>
  <c r="N237" i="2" s="1"/>
  <c r="AE204" i="12"/>
  <c r="N232" i="2" s="1"/>
  <c r="AD204" i="12"/>
  <c r="N227" i="2" s="1"/>
  <c r="AC204" i="12"/>
  <c r="N222" i="2" s="1"/>
  <c r="AA204" i="12"/>
  <c r="N217" i="2" s="1"/>
  <c r="Z204" i="12"/>
  <c r="N212" i="2" s="1"/>
  <c r="Y204" i="12"/>
  <c r="N198" i="2" s="1"/>
  <c r="W204" i="12"/>
  <c r="N76" i="2" s="1"/>
  <c r="V204" i="12"/>
  <c r="U204" i="12"/>
  <c r="T204" i="12"/>
  <c r="N158" i="2" s="1"/>
  <c r="S204" i="12"/>
  <c r="P204" i="12"/>
  <c r="N103" i="2" s="1"/>
  <c r="O204" i="12"/>
  <c r="N97" i="2" s="1"/>
  <c r="N204" i="12"/>
  <c r="N81" i="2" s="1"/>
  <c r="M204" i="12"/>
  <c r="N47" i="2" s="1"/>
  <c r="L204" i="12"/>
  <c r="N34" i="2" s="1"/>
  <c r="C204" i="12"/>
  <c r="N27" i="2" s="1"/>
  <c r="B204" i="12"/>
  <c r="N9" i="2" s="1"/>
  <c r="AJ203" i="12"/>
  <c r="N267" i="2" s="1"/>
  <c r="AI203" i="12"/>
  <c r="N262" i="2" s="1"/>
  <c r="AH203" i="12"/>
  <c r="N257" i="2" s="1"/>
  <c r="AG203" i="12"/>
  <c r="N242" i="2" s="1"/>
  <c r="AF203" i="12"/>
  <c r="N236" i="2" s="1"/>
  <c r="AE203" i="12"/>
  <c r="N231" i="2" s="1"/>
  <c r="AD203" i="12"/>
  <c r="N226" i="2" s="1"/>
  <c r="AC203" i="12"/>
  <c r="N221" i="2" s="1"/>
  <c r="AA203" i="12"/>
  <c r="N216" i="2" s="1"/>
  <c r="Z203" i="12"/>
  <c r="N211" i="2" s="1"/>
  <c r="Y203" i="12"/>
  <c r="N197" i="2" s="1"/>
  <c r="W203" i="12"/>
  <c r="N75" i="2" s="1"/>
  <c r="V203" i="12"/>
  <c r="U203" i="12"/>
  <c r="T203" i="12"/>
  <c r="N157" i="2" s="1"/>
  <c r="S203" i="12"/>
  <c r="R203" i="12"/>
  <c r="N194" i="2" s="1"/>
  <c r="Q203" i="12"/>
  <c r="N193" i="2" s="1"/>
  <c r="P203" i="12"/>
  <c r="N102" i="2" s="1"/>
  <c r="O203" i="12"/>
  <c r="N96" i="2" s="1"/>
  <c r="N203" i="12"/>
  <c r="N80" i="2" s="1"/>
  <c r="M203" i="12"/>
  <c r="N46" i="2" s="1"/>
  <c r="L203" i="12"/>
  <c r="N33" i="2" s="1"/>
  <c r="C203" i="12"/>
  <c r="N26" i="2" s="1"/>
  <c r="B203" i="12"/>
  <c r="N8" i="2" s="1"/>
  <c r="A203" i="12"/>
  <c r="N5" i="2" s="1"/>
  <c r="I200" i="12"/>
  <c r="K200" i="12" s="1"/>
  <c r="F200" i="12"/>
  <c r="I199" i="12"/>
  <c r="K199" i="12" s="1"/>
  <c r="F199" i="12"/>
  <c r="I198" i="12"/>
  <c r="K198" i="12" s="1"/>
  <c r="F198" i="12"/>
  <c r="I197" i="12"/>
  <c r="K197" i="12" s="1"/>
  <c r="F197" i="12"/>
  <c r="I196" i="12"/>
  <c r="K196" i="12" s="1"/>
  <c r="F196" i="12"/>
  <c r="I195" i="12"/>
  <c r="K195" i="12" s="1"/>
  <c r="F195" i="12"/>
  <c r="I194" i="12"/>
  <c r="K194" i="12" s="1"/>
  <c r="F194" i="12"/>
  <c r="I193" i="12"/>
  <c r="K193" i="12" s="1"/>
  <c r="F193" i="12"/>
  <c r="I192" i="12"/>
  <c r="K192" i="12" s="1"/>
  <c r="F192" i="12"/>
  <c r="I191" i="12"/>
  <c r="K191" i="12" s="1"/>
  <c r="F191" i="12"/>
  <c r="I190" i="12"/>
  <c r="K190" i="12" s="1"/>
  <c r="F190" i="12"/>
  <c r="I189" i="12"/>
  <c r="K189" i="12" s="1"/>
  <c r="F189" i="12"/>
  <c r="I188" i="12"/>
  <c r="K188" i="12" s="1"/>
  <c r="F188" i="12"/>
  <c r="I187" i="12"/>
  <c r="K187" i="12" s="1"/>
  <c r="F187" i="12"/>
  <c r="I186" i="12"/>
  <c r="K186" i="12" s="1"/>
  <c r="F186" i="12"/>
  <c r="I185" i="12"/>
  <c r="K185" i="12" s="1"/>
  <c r="F185" i="12"/>
  <c r="I184" i="12"/>
  <c r="K184" i="12" s="1"/>
  <c r="F184" i="12"/>
  <c r="I183" i="12"/>
  <c r="K183" i="12" s="1"/>
  <c r="F183" i="12"/>
  <c r="I182" i="12"/>
  <c r="K182" i="12" s="1"/>
  <c r="F182" i="12"/>
  <c r="I181" i="12"/>
  <c r="K181" i="12" s="1"/>
  <c r="F181" i="12"/>
  <c r="I180" i="12"/>
  <c r="K180" i="12" s="1"/>
  <c r="F180" i="12"/>
  <c r="I179" i="12"/>
  <c r="K179" i="12" s="1"/>
  <c r="F179" i="12"/>
  <c r="I178" i="12"/>
  <c r="K178" i="12" s="1"/>
  <c r="F178" i="12"/>
  <c r="I177" i="12"/>
  <c r="K177" i="12" s="1"/>
  <c r="F177" i="12"/>
  <c r="I176" i="12"/>
  <c r="K176" i="12" s="1"/>
  <c r="F176" i="12"/>
  <c r="I175" i="12"/>
  <c r="K175" i="12" s="1"/>
  <c r="F175" i="12"/>
  <c r="I174" i="12"/>
  <c r="K174" i="12" s="1"/>
  <c r="F174" i="12"/>
  <c r="I173" i="12"/>
  <c r="K173" i="12" s="1"/>
  <c r="F173" i="12"/>
  <c r="I172" i="12"/>
  <c r="K172" i="12" s="1"/>
  <c r="F172" i="12"/>
  <c r="I171" i="12"/>
  <c r="K171" i="12" s="1"/>
  <c r="F171" i="12"/>
  <c r="I170" i="12"/>
  <c r="K170" i="12" s="1"/>
  <c r="F170" i="12"/>
  <c r="I169" i="12"/>
  <c r="K169" i="12" s="1"/>
  <c r="F169" i="12"/>
  <c r="I168" i="12"/>
  <c r="K168" i="12" s="1"/>
  <c r="F168" i="12"/>
  <c r="I167" i="12"/>
  <c r="K167" i="12" s="1"/>
  <c r="F167" i="12"/>
  <c r="I166" i="12"/>
  <c r="K166" i="12" s="1"/>
  <c r="F166" i="12"/>
  <c r="I165" i="12"/>
  <c r="K165" i="12" s="1"/>
  <c r="F165" i="12"/>
  <c r="I164" i="12"/>
  <c r="K164" i="12" s="1"/>
  <c r="F164" i="12"/>
  <c r="I163" i="12"/>
  <c r="K163" i="12" s="1"/>
  <c r="F163" i="12"/>
  <c r="I162" i="12"/>
  <c r="K162" i="12" s="1"/>
  <c r="F162" i="12"/>
  <c r="I161" i="12"/>
  <c r="K161" i="12" s="1"/>
  <c r="F161" i="12"/>
  <c r="I160" i="12"/>
  <c r="K160" i="12" s="1"/>
  <c r="F160" i="12"/>
  <c r="I159" i="12"/>
  <c r="K159" i="12" s="1"/>
  <c r="F159" i="12"/>
  <c r="I158" i="12"/>
  <c r="K158" i="12" s="1"/>
  <c r="F158" i="12"/>
  <c r="I157" i="12"/>
  <c r="K157" i="12" s="1"/>
  <c r="F157" i="12"/>
  <c r="I156" i="12"/>
  <c r="K156" i="12" s="1"/>
  <c r="F156" i="12"/>
  <c r="I155" i="12"/>
  <c r="K155" i="12" s="1"/>
  <c r="F155" i="12"/>
  <c r="I154" i="12"/>
  <c r="K154" i="12" s="1"/>
  <c r="F154" i="12"/>
  <c r="I153" i="12"/>
  <c r="K153" i="12" s="1"/>
  <c r="F153" i="12"/>
  <c r="I152" i="12"/>
  <c r="K152" i="12" s="1"/>
  <c r="F152" i="12"/>
  <c r="I151" i="12"/>
  <c r="K151" i="12" s="1"/>
  <c r="F151" i="12"/>
  <c r="I150" i="12"/>
  <c r="K150" i="12" s="1"/>
  <c r="F150" i="12"/>
  <c r="I149" i="12"/>
  <c r="K149" i="12" s="1"/>
  <c r="F149" i="12"/>
  <c r="I148" i="12"/>
  <c r="K148" i="12" s="1"/>
  <c r="F148" i="12"/>
  <c r="I147" i="12"/>
  <c r="K147" i="12" s="1"/>
  <c r="F147" i="12"/>
  <c r="I146" i="12"/>
  <c r="K146" i="12" s="1"/>
  <c r="F146" i="12"/>
  <c r="I145" i="12"/>
  <c r="K145" i="12" s="1"/>
  <c r="F145" i="12"/>
  <c r="I144" i="12"/>
  <c r="K144" i="12" s="1"/>
  <c r="F144" i="12"/>
  <c r="I143" i="12"/>
  <c r="K143" i="12" s="1"/>
  <c r="F143" i="12"/>
  <c r="I142" i="12"/>
  <c r="K142" i="12" s="1"/>
  <c r="F142" i="12"/>
  <c r="I141" i="12"/>
  <c r="K141" i="12" s="1"/>
  <c r="F141" i="12"/>
  <c r="I140" i="12"/>
  <c r="K140" i="12" s="1"/>
  <c r="F140" i="12"/>
  <c r="I139" i="12"/>
  <c r="K139" i="12" s="1"/>
  <c r="F139" i="12"/>
  <c r="I138" i="12"/>
  <c r="K138" i="12" s="1"/>
  <c r="F138" i="12"/>
  <c r="I137" i="12"/>
  <c r="K137" i="12" s="1"/>
  <c r="F137" i="12"/>
  <c r="I136" i="12"/>
  <c r="K136" i="12" s="1"/>
  <c r="F136" i="12"/>
  <c r="I135" i="12"/>
  <c r="K135" i="12" s="1"/>
  <c r="F135" i="12"/>
  <c r="I134" i="12"/>
  <c r="K134" i="12" s="1"/>
  <c r="F134" i="12"/>
  <c r="I133" i="12"/>
  <c r="K133" i="12" s="1"/>
  <c r="F133" i="12"/>
  <c r="I132" i="12"/>
  <c r="K132" i="12" s="1"/>
  <c r="F132" i="12"/>
  <c r="I131" i="12"/>
  <c r="K131" i="12" s="1"/>
  <c r="F131" i="12"/>
  <c r="I130" i="12"/>
  <c r="K130" i="12" s="1"/>
  <c r="F130" i="12"/>
  <c r="I129" i="12"/>
  <c r="K129" i="12" s="1"/>
  <c r="F129" i="12"/>
  <c r="I128" i="12"/>
  <c r="K128" i="12" s="1"/>
  <c r="F128" i="12"/>
  <c r="I127" i="12"/>
  <c r="K127" i="12" s="1"/>
  <c r="F127" i="12"/>
  <c r="I126" i="12"/>
  <c r="K126" i="12" s="1"/>
  <c r="F126" i="12"/>
  <c r="I125" i="12"/>
  <c r="K125" i="12" s="1"/>
  <c r="F125" i="12"/>
  <c r="I124" i="12"/>
  <c r="K124" i="12" s="1"/>
  <c r="F124" i="12"/>
  <c r="I123" i="12"/>
  <c r="K123" i="12" s="1"/>
  <c r="F123" i="12"/>
  <c r="I122" i="12"/>
  <c r="K122" i="12" s="1"/>
  <c r="F122" i="12"/>
  <c r="I121" i="12"/>
  <c r="K121" i="12" s="1"/>
  <c r="F121" i="12"/>
  <c r="I120" i="12"/>
  <c r="K120" i="12" s="1"/>
  <c r="F120" i="12"/>
  <c r="I119" i="12"/>
  <c r="K119" i="12" s="1"/>
  <c r="F119" i="12"/>
  <c r="I118" i="12"/>
  <c r="K118" i="12" s="1"/>
  <c r="F118" i="12"/>
  <c r="I117" i="12"/>
  <c r="K117" i="12" s="1"/>
  <c r="F117" i="12"/>
  <c r="I116" i="12"/>
  <c r="K116" i="12" s="1"/>
  <c r="F116" i="12"/>
  <c r="I115" i="12"/>
  <c r="K115" i="12" s="1"/>
  <c r="F115" i="12"/>
  <c r="I114" i="12"/>
  <c r="K114" i="12" s="1"/>
  <c r="F114" i="12"/>
  <c r="I113" i="12"/>
  <c r="K113" i="12" s="1"/>
  <c r="F113" i="12"/>
  <c r="I112" i="12"/>
  <c r="K112" i="12" s="1"/>
  <c r="F112" i="12"/>
  <c r="I111" i="12"/>
  <c r="K111" i="12" s="1"/>
  <c r="F111" i="12"/>
  <c r="I110" i="12"/>
  <c r="K110" i="12" s="1"/>
  <c r="F110" i="12"/>
  <c r="I109" i="12"/>
  <c r="K109" i="12" s="1"/>
  <c r="F109" i="12"/>
  <c r="I108" i="12"/>
  <c r="K108" i="12" s="1"/>
  <c r="F108" i="12"/>
  <c r="I107" i="12"/>
  <c r="K107" i="12" s="1"/>
  <c r="F107" i="12"/>
  <c r="I106" i="12"/>
  <c r="K106" i="12" s="1"/>
  <c r="F106" i="12"/>
  <c r="I105" i="12"/>
  <c r="K105" i="12" s="1"/>
  <c r="F105" i="12"/>
  <c r="I104" i="12"/>
  <c r="K104" i="12" s="1"/>
  <c r="F104" i="12"/>
  <c r="I103" i="12"/>
  <c r="K103" i="12" s="1"/>
  <c r="F103" i="12"/>
  <c r="I102" i="12"/>
  <c r="K102" i="12" s="1"/>
  <c r="F102" i="12"/>
  <c r="I101" i="12"/>
  <c r="K101" i="12" s="1"/>
  <c r="F101" i="12"/>
  <c r="I100" i="12"/>
  <c r="K100" i="12" s="1"/>
  <c r="F100" i="12"/>
  <c r="I99" i="12"/>
  <c r="K99" i="12" s="1"/>
  <c r="F99" i="12"/>
  <c r="I98" i="12"/>
  <c r="K98" i="12" s="1"/>
  <c r="F98" i="12"/>
  <c r="I97" i="12"/>
  <c r="K97" i="12" s="1"/>
  <c r="F97" i="12"/>
  <c r="I96" i="12"/>
  <c r="K96" i="12" s="1"/>
  <c r="F96" i="12"/>
  <c r="I95" i="12"/>
  <c r="K95" i="12" s="1"/>
  <c r="F95" i="12"/>
  <c r="I94" i="12"/>
  <c r="K94" i="12" s="1"/>
  <c r="F94" i="12"/>
  <c r="I93" i="12"/>
  <c r="K93" i="12" s="1"/>
  <c r="F93" i="12"/>
  <c r="I92" i="12"/>
  <c r="K92" i="12" s="1"/>
  <c r="F92" i="12"/>
  <c r="I91" i="12"/>
  <c r="K91" i="12" s="1"/>
  <c r="F91" i="12"/>
  <c r="I90" i="12"/>
  <c r="K90" i="12" s="1"/>
  <c r="F90" i="12"/>
  <c r="I89" i="12"/>
  <c r="K89" i="12" s="1"/>
  <c r="F89" i="12"/>
  <c r="I88" i="12"/>
  <c r="K88" i="12" s="1"/>
  <c r="F88" i="12"/>
  <c r="I87" i="12"/>
  <c r="K87" i="12" s="1"/>
  <c r="F87" i="12"/>
  <c r="I86" i="12"/>
  <c r="K86" i="12" s="1"/>
  <c r="F86" i="12"/>
  <c r="I85" i="12"/>
  <c r="K85" i="12" s="1"/>
  <c r="F85" i="12"/>
  <c r="I84" i="12"/>
  <c r="K84" i="12" s="1"/>
  <c r="F84" i="12"/>
  <c r="I83" i="12"/>
  <c r="K83" i="12" s="1"/>
  <c r="F83" i="12"/>
  <c r="I82" i="12"/>
  <c r="K82" i="12" s="1"/>
  <c r="F82" i="12"/>
  <c r="I81" i="12"/>
  <c r="K81" i="12" s="1"/>
  <c r="F81" i="12"/>
  <c r="I80" i="12"/>
  <c r="K80" i="12" s="1"/>
  <c r="F80" i="12"/>
  <c r="I79" i="12"/>
  <c r="K79" i="12" s="1"/>
  <c r="F79" i="12"/>
  <c r="I78" i="12"/>
  <c r="K78" i="12" s="1"/>
  <c r="F78" i="12"/>
  <c r="I77" i="12"/>
  <c r="K77" i="12" s="1"/>
  <c r="F77" i="12"/>
  <c r="I76" i="12"/>
  <c r="K76" i="12" s="1"/>
  <c r="F76" i="12"/>
  <c r="I75" i="12"/>
  <c r="K75" i="12" s="1"/>
  <c r="F75" i="12"/>
  <c r="I74" i="12"/>
  <c r="K74" i="12" s="1"/>
  <c r="F74" i="12"/>
  <c r="I73" i="12"/>
  <c r="K73" i="12" s="1"/>
  <c r="F73" i="12"/>
  <c r="I72" i="12"/>
  <c r="K72" i="12" s="1"/>
  <c r="F72" i="12"/>
  <c r="I71" i="12"/>
  <c r="K71" i="12" s="1"/>
  <c r="F71" i="12"/>
  <c r="I70" i="12"/>
  <c r="K70" i="12" s="1"/>
  <c r="F70" i="12"/>
  <c r="I69" i="12"/>
  <c r="K69" i="12" s="1"/>
  <c r="F69" i="12"/>
  <c r="I68" i="12"/>
  <c r="K68" i="12" s="1"/>
  <c r="F68" i="12"/>
  <c r="I67" i="12"/>
  <c r="K67" i="12" s="1"/>
  <c r="F67" i="12"/>
  <c r="I66" i="12"/>
  <c r="K66" i="12" s="1"/>
  <c r="F66" i="12"/>
  <c r="I65" i="12"/>
  <c r="K65" i="12" s="1"/>
  <c r="F65" i="12"/>
  <c r="I64" i="12"/>
  <c r="K64" i="12" s="1"/>
  <c r="F64" i="12"/>
  <c r="I63" i="12"/>
  <c r="K63" i="12" s="1"/>
  <c r="F63" i="12"/>
  <c r="I62" i="12"/>
  <c r="K62" i="12" s="1"/>
  <c r="F62" i="12"/>
  <c r="I61" i="12"/>
  <c r="K61" i="12" s="1"/>
  <c r="F61" i="12"/>
  <c r="I60" i="12"/>
  <c r="K60" i="12" s="1"/>
  <c r="F60" i="12"/>
  <c r="I59" i="12"/>
  <c r="K59" i="12" s="1"/>
  <c r="F59" i="12"/>
  <c r="I58" i="12"/>
  <c r="K58" i="12" s="1"/>
  <c r="F58" i="12"/>
  <c r="I57" i="12"/>
  <c r="K57" i="12" s="1"/>
  <c r="F57" i="12"/>
  <c r="I56" i="12"/>
  <c r="K56" i="12" s="1"/>
  <c r="F56" i="12"/>
  <c r="I55" i="12"/>
  <c r="K55" i="12" s="1"/>
  <c r="F55" i="12"/>
  <c r="I54" i="12"/>
  <c r="K54" i="12" s="1"/>
  <c r="F54" i="12"/>
  <c r="I53" i="12"/>
  <c r="K53" i="12" s="1"/>
  <c r="F53" i="12"/>
  <c r="I52" i="12"/>
  <c r="K52" i="12" s="1"/>
  <c r="F52" i="12"/>
  <c r="I51" i="12"/>
  <c r="K51" i="12" s="1"/>
  <c r="F51" i="12"/>
  <c r="I50" i="12"/>
  <c r="K50" i="12" s="1"/>
  <c r="F50" i="12"/>
  <c r="I49" i="12"/>
  <c r="K49" i="12" s="1"/>
  <c r="F49" i="12"/>
  <c r="I48" i="12"/>
  <c r="K48" i="12" s="1"/>
  <c r="F48" i="12"/>
  <c r="I47" i="12"/>
  <c r="K47" i="12" s="1"/>
  <c r="F47" i="12"/>
  <c r="I46" i="12"/>
  <c r="K46" i="12" s="1"/>
  <c r="F46" i="12"/>
  <c r="I45" i="12"/>
  <c r="K45" i="12" s="1"/>
  <c r="F45" i="12"/>
  <c r="I44" i="12"/>
  <c r="K44" i="12" s="1"/>
  <c r="F44" i="12"/>
  <c r="I43" i="12"/>
  <c r="K43" i="12" s="1"/>
  <c r="F43" i="12"/>
  <c r="I42" i="12"/>
  <c r="K42" i="12" s="1"/>
  <c r="F42" i="12"/>
  <c r="I41" i="12"/>
  <c r="K41" i="12" s="1"/>
  <c r="F41" i="12"/>
  <c r="I40" i="12"/>
  <c r="K40" i="12" s="1"/>
  <c r="F40" i="12"/>
  <c r="I39" i="12"/>
  <c r="K39" i="12" s="1"/>
  <c r="F39" i="12"/>
  <c r="D38" i="12" s="1"/>
  <c r="I38" i="12"/>
  <c r="K38" i="12" s="1"/>
  <c r="F38" i="12"/>
  <c r="I37" i="12"/>
  <c r="K37" i="12" s="1"/>
  <c r="F37" i="12"/>
  <c r="I36" i="12"/>
  <c r="K36" i="12" s="1"/>
  <c r="F36" i="12"/>
  <c r="I35" i="12"/>
  <c r="K35" i="12" s="1"/>
  <c r="F35" i="12"/>
  <c r="I34" i="12"/>
  <c r="K34" i="12" s="1"/>
  <c r="F34" i="12"/>
  <c r="I33" i="12"/>
  <c r="K33" i="12" s="1"/>
  <c r="F33" i="12"/>
  <c r="I32" i="12"/>
  <c r="K32" i="12" s="1"/>
  <c r="F32" i="12"/>
  <c r="I31" i="12"/>
  <c r="K31" i="12" s="1"/>
  <c r="F31" i="12"/>
  <c r="I30" i="12"/>
  <c r="K30" i="12" s="1"/>
  <c r="F30" i="12"/>
  <c r="I29" i="12"/>
  <c r="K29" i="12" s="1"/>
  <c r="F29" i="12"/>
  <c r="I28" i="12"/>
  <c r="K28" i="12" s="1"/>
  <c r="F28" i="12"/>
  <c r="I27" i="12"/>
  <c r="K27" i="12" s="1"/>
  <c r="F27" i="12"/>
  <c r="I26" i="12"/>
  <c r="K26" i="12" s="1"/>
  <c r="F26" i="12"/>
  <c r="I25" i="12"/>
  <c r="K25" i="12" s="1"/>
  <c r="F25" i="12"/>
  <c r="I24" i="12"/>
  <c r="K24" i="12" s="1"/>
  <c r="F24" i="12"/>
  <c r="I23" i="12"/>
  <c r="K23" i="12" s="1"/>
  <c r="F23" i="12"/>
  <c r="I22" i="12"/>
  <c r="K22" i="12" s="1"/>
  <c r="F22" i="12"/>
  <c r="I21" i="12"/>
  <c r="K21" i="12" s="1"/>
  <c r="F21" i="12"/>
  <c r="I20" i="12"/>
  <c r="K20" i="12" s="1"/>
  <c r="F20" i="12"/>
  <c r="I19" i="12"/>
  <c r="K19" i="12" s="1"/>
  <c r="F19" i="12"/>
  <c r="I18" i="12"/>
  <c r="K18" i="12" s="1"/>
  <c r="F18" i="12"/>
  <c r="I17" i="12"/>
  <c r="K17" i="12" s="1"/>
  <c r="F17" i="12"/>
  <c r="I16" i="12"/>
  <c r="K16" i="12" s="1"/>
  <c r="F16" i="12"/>
  <c r="I15" i="12"/>
  <c r="K15" i="12" s="1"/>
  <c r="F15" i="12"/>
  <c r="I14" i="12"/>
  <c r="K14" i="12" s="1"/>
  <c r="F14" i="12"/>
  <c r="I13" i="12"/>
  <c r="K13" i="12" s="1"/>
  <c r="F13" i="12"/>
  <c r="I12" i="12"/>
  <c r="K12" i="12" s="1"/>
  <c r="F12" i="12"/>
  <c r="I11" i="12"/>
  <c r="K11" i="12" s="1"/>
  <c r="F11" i="12"/>
  <c r="I10" i="12"/>
  <c r="K10" i="12" s="1"/>
  <c r="F10" i="12"/>
  <c r="I9" i="12"/>
  <c r="K9" i="12" s="1"/>
  <c r="F9" i="12"/>
  <c r="I8" i="12"/>
  <c r="K8" i="12" s="1"/>
  <c r="F8" i="12"/>
  <c r="I7" i="12"/>
  <c r="K7" i="12" s="1"/>
  <c r="F7" i="12"/>
  <c r="I6" i="12"/>
  <c r="K6" i="12" s="1"/>
  <c r="F6" i="12"/>
  <c r="I5" i="12"/>
  <c r="K5" i="12" s="1"/>
  <c r="F5" i="12"/>
  <c r="I4" i="12"/>
  <c r="K4" i="12" s="1"/>
  <c r="F4" i="12"/>
  <c r="I3" i="12"/>
  <c r="K3" i="12" s="1"/>
  <c r="F3" i="12"/>
  <c r="K2" i="12"/>
  <c r="F2" i="12"/>
  <c r="P219" i="11"/>
  <c r="P118" i="2" s="1"/>
  <c r="T218" i="11"/>
  <c r="P172" i="2" s="1"/>
  <c r="S218" i="11"/>
  <c r="P218" i="11"/>
  <c r="P117" i="2" s="1"/>
  <c r="T217" i="11"/>
  <c r="P171" i="2" s="1"/>
  <c r="S217" i="11"/>
  <c r="P217" i="11"/>
  <c r="P116" i="2" s="1"/>
  <c r="T216" i="11"/>
  <c r="P170" i="2" s="1"/>
  <c r="S216" i="11"/>
  <c r="P216" i="11"/>
  <c r="P115" i="2" s="1"/>
  <c r="T215" i="11"/>
  <c r="P169" i="2" s="1"/>
  <c r="S215" i="11"/>
  <c r="P215" i="11"/>
  <c r="P114" i="2" s="1"/>
  <c r="N215" i="11"/>
  <c r="P92" i="2" s="1"/>
  <c r="Y214" i="11"/>
  <c r="P208" i="2" s="1"/>
  <c r="T214" i="11"/>
  <c r="P168" i="2" s="1"/>
  <c r="S214" i="11"/>
  <c r="P214" i="11"/>
  <c r="P113" i="2" s="1"/>
  <c r="N214" i="11"/>
  <c r="P91" i="2" s="1"/>
  <c r="Y213" i="11"/>
  <c r="P207" i="2" s="1"/>
  <c r="T213" i="11"/>
  <c r="P167" i="2" s="1"/>
  <c r="S213" i="11"/>
  <c r="P213" i="11"/>
  <c r="P112" i="2" s="1"/>
  <c r="N213" i="11"/>
  <c r="P90" i="2" s="1"/>
  <c r="Y212" i="11"/>
  <c r="P206" i="2" s="1"/>
  <c r="T212" i="11"/>
  <c r="P166" i="2" s="1"/>
  <c r="S212" i="11"/>
  <c r="P212" i="11"/>
  <c r="P111" i="2" s="1"/>
  <c r="N212" i="11"/>
  <c r="P89" i="2" s="1"/>
  <c r="Y211" i="11"/>
  <c r="P205" i="2" s="1"/>
  <c r="T211" i="11"/>
  <c r="P165" i="2" s="1"/>
  <c r="S211" i="11"/>
  <c r="P211" i="11"/>
  <c r="P110" i="2" s="1"/>
  <c r="N211" i="11"/>
  <c r="P88" i="2" s="1"/>
  <c r="Y210" i="11"/>
  <c r="P204" i="2" s="1"/>
  <c r="T210" i="11"/>
  <c r="P164" i="2" s="1"/>
  <c r="S210" i="11"/>
  <c r="P210" i="11"/>
  <c r="P109" i="2" s="1"/>
  <c r="N210" i="11"/>
  <c r="P87" i="2" s="1"/>
  <c r="Y209" i="11"/>
  <c r="P203" i="2" s="1"/>
  <c r="T209" i="11"/>
  <c r="P163" i="2" s="1"/>
  <c r="S209" i="11"/>
  <c r="P209" i="11"/>
  <c r="P108" i="2" s="1"/>
  <c r="N209" i="11"/>
  <c r="P86" i="2" s="1"/>
  <c r="B209" i="11"/>
  <c r="P14" i="2" s="1"/>
  <c r="Y208" i="11"/>
  <c r="P202" i="2" s="1"/>
  <c r="T208" i="11"/>
  <c r="P162" i="2" s="1"/>
  <c r="S208" i="11"/>
  <c r="P208" i="11"/>
  <c r="P107" i="2" s="1"/>
  <c r="N208" i="11"/>
  <c r="P85" i="2" s="1"/>
  <c r="C208" i="11"/>
  <c r="P31" i="2" s="1"/>
  <c r="B208" i="11"/>
  <c r="P13" i="2" s="1"/>
  <c r="AG207" i="11"/>
  <c r="P246" i="2" s="1"/>
  <c r="Y207" i="11"/>
  <c r="P201" i="2" s="1"/>
  <c r="T207" i="11"/>
  <c r="P161" i="2" s="1"/>
  <c r="S207" i="11"/>
  <c r="P207" i="11"/>
  <c r="P106" i="2" s="1"/>
  <c r="N207" i="11"/>
  <c r="P84" i="2" s="1"/>
  <c r="L207" i="11"/>
  <c r="P37" i="2" s="1"/>
  <c r="C207" i="11"/>
  <c r="P30" i="2" s="1"/>
  <c r="B207" i="11"/>
  <c r="P12" i="2" s="1"/>
  <c r="AG206" i="11"/>
  <c r="P245" i="2" s="1"/>
  <c r="AF206" i="11"/>
  <c r="P239" i="2" s="1"/>
  <c r="Y206" i="11"/>
  <c r="P200" i="2" s="1"/>
  <c r="T206" i="11"/>
  <c r="P160" i="2" s="1"/>
  <c r="S206" i="11"/>
  <c r="P206" i="11"/>
  <c r="P105" i="2" s="1"/>
  <c r="O206" i="11"/>
  <c r="P99" i="2" s="1"/>
  <c r="N206" i="11"/>
  <c r="P83" i="2" s="1"/>
  <c r="L206" i="11"/>
  <c r="P36" i="2" s="1"/>
  <c r="C206" i="11"/>
  <c r="P29" i="2" s="1"/>
  <c r="B206" i="11"/>
  <c r="P11" i="2" s="1"/>
  <c r="AJ205" i="11"/>
  <c r="P269" i="2" s="1"/>
  <c r="AI205" i="11"/>
  <c r="P264" i="2" s="1"/>
  <c r="AH205" i="11"/>
  <c r="P259" i="2" s="1"/>
  <c r="AG205" i="11"/>
  <c r="P244" i="2" s="1"/>
  <c r="AF205" i="11"/>
  <c r="P238" i="2" s="1"/>
  <c r="AE205" i="11"/>
  <c r="P233" i="2" s="1"/>
  <c r="AD205" i="11"/>
  <c r="P228" i="2" s="1"/>
  <c r="AC205" i="11"/>
  <c r="P223" i="2" s="1"/>
  <c r="AA205" i="11"/>
  <c r="P218" i="2" s="1"/>
  <c r="Z205" i="11"/>
  <c r="P213" i="2" s="1"/>
  <c r="Y205" i="11"/>
  <c r="P199" i="2" s="1"/>
  <c r="W205" i="11"/>
  <c r="P77" i="2" s="1"/>
  <c r="V205" i="11"/>
  <c r="P72" i="2" s="1"/>
  <c r="U205" i="11"/>
  <c r="P67" i="2" s="1"/>
  <c r="T205" i="11"/>
  <c r="P159" i="2" s="1"/>
  <c r="S205" i="11"/>
  <c r="P205" i="11"/>
  <c r="P104" i="2" s="1"/>
  <c r="O205" i="11"/>
  <c r="P98" i="2" s="1"/>
  <c r="N205" i="11"/>
  <c r="P82" i="2" s="1"/>
  <c r="M205" i="11"/>
  <c r="P48" i="2" s="1"/>
  <c r="L205" i="11"/>
  <c r="P35" i="2" s="1"/>
  <c r="C205" i="11"/>
  <c r="P28" i="2" s="1"/>
  <c r="B205" i="11"/>
  <c r="P10" i="2" s="1"/>
  <c r="AJ204" i="11"/>
  <c r="P268" i="2" s="1"/>
  <c r="AI204" i="11"/>
  <c r="P263" i="2" s="1"/>
  <c r="AH204" i="11"/>
  <c r="P258" i="2" s="1"/>
  <c r="AG204" i="11"/>
  <c r="P243" i="2" s="1"/>
  <c r="AF204" i="11"/>
  <c r="P237" i="2" s="1"/>
  <c r="AE204" i="11"/>
  <c r="P232" i="2" s="1"/>
  <c r="AD204" i="11"/>
  <c r="P227" i="2" s="1"/>
  <c r="AC204" i="11"/>
  <c r="P222" i="2" s="1"/>
  <c r="AA204" i="11"/>
  <c r="P217" i="2" s="1"/>
  <c r="Z204" i="11"/>
  <c r="P212" i="2" s="1"/>
  <c r="Y204" i="11"/>
  <c r="P198" i="2" s="1"/>
  <c r="W204" i="11"/>
  <c r="P76" i="2" s="1"/>
  <c r="V204" i="11"/>
  <c r="P71" i="2" s="1"/>
  <c r="U204" i="11"/>
  <c r="P66" i="2" s="1"/>
  <c r="T204" i="11"/>
  <c r="P158" i="2" s="1"/>
  <c r="S204" i="11"/>
  <c r="P204" i="11"/>
  <c r="P103" i="2" s="1"/>
  <c r="O204" i="11"/>
  <c r="P97" i="2" s="1"/>
  <c r="N204" i="11"/>
  <c r="P81" i="2" s="1"/>
  <c r="M204" i="11"/>
  <c r="P47" i="2" s="1"/>
  <c r="L204" i="11"/>
  <c r="P34" i="2" s="1"/>
  <c r="C204" i="11"/>
  <c r="P27" i="2" s="1"/>
  <c r="B204" i="11"/>
  <c r="P9" i="2" s="1"/>
  <c r="AJ203" i="11"/>
  <c r="P267" i="2" s="1"/>
  <c r="AI203" i="11"/>
  <c r="P262" i="2" s="1"/>
  <c r="AH203" i="11"/>
  <c r="P257" i="2" s="1"/>
  <c r="AG203" i="11"/>
  <c r="P242" i="2" s="1"/>
  <c r="AF203" i="11"/>
  <c r="P236" i="2" s="1"/>
  <c r="AE203" i="11"/>
  <c r="P231" i="2" s="1"/>
  <c r="AD203" i="11"/>
  <c r="P226" i="2" s="1"/>
  <c r="AC203" i="11"/>
  <c r="P221" i="2" s="1"/>
  <c r="AA203" i="11"/>
  <c r="P216" i="2" s="1"/>
  <c r="Z203" i="11"/>
  <c r="P211" i="2" s="1"/>
  <c r="Y203" i="11"/>
  <c r="P197" i="2" s="1"/>
  <c r="W203" i="11"/>
  <c r="P75" i="2" s="1"/>
  <c r="V203" i="11"/>
  <c r="P70" i="2" s="1"/>
  <c r="U203" i="11"/>
  <c r="P65" i="2" s="1"/>
  <c r="T203" i="11"/>
  <c r="P157" i="2" s="1"/>
  <c r="S203" i="11"/>
  <c r="R203" i="11"/>
  <c r="P194" i="2" s="1"/>
  <c r="S194" i="2" s="1"/>
  <c r="Q203" i="11"/>
  <c r="P193" i="2" s="1"/>
  <c r="S193" i="2" s="1"/>
  <c r="P203" i="11"/>
  <c r="P102" i="2" s="1"/>
  <c r="O203" i="11"/>
  <c r="P96" i="2" s="1"/>
  <c r="N203" i="11"/>
  <c r="P80" i="2" s="1"/>
  <c r="M203" i="11"/>
  <c r="P46" i="2" s="1"/>
  <c r="L203" i="11"/>
  <c r="P33" i="2" s="1"/>
  <c r="C203" i="11"/>
  <c r="P26" i="2" s="1"/>
  <c r="B203" i="11"/>
  <c r="P8" i="2" s="1"/>
  <c r="A203" i="11"/>
  <c r="P5" i="2" s="1"/>
  <c r="I200" i="11"/>
  <c r="K200" i="11" s="1"/>
  <c r="F200" i="11"/>
  <c r="I199" i="11"/>
  <c r="K199" i="11" s="1"/>
  <c r="F199" i="11"/>
  <c r="I198" i="11"/>
  <c r="K198" i="11" s="1"/>
  <c r="F198" i="11"/>
  <c r="I197" i="11"/>
  <c r="K197" i="11" s="1"/>
  <c r="F197" i="11"/>
  <c r="I196" i="11"/>
  <c r="K196" i="11" s="1"/>
  <c r="F196" i="11"/>
  <c r="I195" i="11"/>
  <c r="K195" i="11" s="1"/>
  <c r="F195" i="11"/>
  <c r="I194" i="11"/>
  <c r="K194" i="11" s="1"/>
  <c r="F194" i="11"/>
  <c r="I193" i="11"/>
  <c r="K193" i="11" s="1"/>
  <c r="F193" i="11"/>
  <c r="I192" i="11"/>
  <c r="K192" i="11" s="1"/>
  <c r="F192" i="11"/>
  <c r="I191" i="11"/>
  <c r="K191" i="11" s="1"/>
  <c r="F191" i="11"/>
  <c r="I190" i="11"/>
  <c r="K190" i="11" s="1"/>
  <c r="F190" i="11"/>
  <c r="I189" i="11"/>
  <c r="K189" i="11" s="1"/>
  <c r="F189" i="11"/>
  <c r="I188" i="11"/>
  <c r="K188" i="11" s="1"/>
  <c r="F188" i="11"/>
  <c r="I187" i="11"/>
  <c r="K187" i="11" s="1"/>
  <c r="F187" i="11"/>
  <c r="I186" i="11"/>
  <c r="K186" i="11" s="1"/>
  <c r="F186" i="11"/>
  <c r="I185" i="11"/>
  <c r="K185" i="11" s="1"/>
  <c r="F185" i="11"/>
  <c r="I184" i="11"/>
  <c r="K184" i="11" s="1"/>
  <c r="F184" i="11"/>
  <c r="I183" i="11"/>
  <c r="K183" i="11" s="1"/>
  <c r="F183" i="11"/>
  <c r="I182" i="11"/>
  <c r="K182" i="11" s="1"/>
  <c r="F182" i="11"/>
  <c r="I181" i="11"/>
  <c r="K181" i="11" s="1"/>
  <c r="F181" i="11"/>
  <c r="I180" i="11"/>
  <c r="K180" i="11" s="1"/>
  <c r="F180" i="11"/>
  <c r="I179" i="11"/>
  <c r="K179" i="11" s="1"/>
  <c r="F179" i="11"/>
  <c r="I178" i="11"/>
  <c r="K178" i="11" s="1"/>
  <c r="F178" i="11"/>
  <c r="I177" i="11"/>
  <c r="K177" i="11" s="1"/>
  <c r="F177" i="11"/>
  <c r="I176" i="11"/>
  <c r="K176" i="11" s="1"/>
  <c r="F176" i="11"/>
  <c r="I175" i="11"/>
  <c r="K175" i="11" s="1"/>
  <c r="F175" i="11"/>
  <c r="I174" i="11"/>
  <c r="K174" i="11" s="1"/>
  <c r="F174" i="11"/>
  <c r="I173" i="11"/>
  <c r="K173" i="11" s="1"/>
  <c r="F173" i="11"/>
  <c r="I172" i="11"/>
  <c r="K172" i="11" s="1"/>
  <c r="F172" i="11"/>
  <c r="I171" i="11"/>
  <c r="K171" i="11" s="1"/>
  <c r="F171" i="11"/>
  <c r="I170" i="11"/>
  <c r="K170" i="11" s="1"/>
  <c r="F170" i="11"/>
  <c r="I169" i="11"/>
  <c r="K169" i="11" s="1"/>
  <c r="F169" i="11"/>
  <c r="I168" i="11"/>
  <c r="K168" i="11" s="1"/>
  <c r="F168" i="11"/>
  <c r="I167" i="11"/>
  <c r="K167" i="11" s="1"/>
  <c r="F167" i="11"/>
  <c r="I166" i="11"/>
  <c r="K166" i="11" s="1"/>
  <c r="F166" i="11"/>
  <c r="I165" i="11"/>
  <c r="K165" i="11" s="1"/>
  <c r="F165" i="11"/>
  <c r="I164" i="11"/>
  <c r="K164" i="11" s="1"/>
  <c r="F164" i="11"/>
  <c r="I163" i="11"/>
  <c r="K163" i="11" s="1"/>
  <c r="F163" i="11"/>
  <c r="I162" i="11"/>
  <c r="K162" i="11" s="1"/>
  <c r="F162" i="11"/>
  <c r="I161" i="11"/>
  <c r="K161" i="11" s="1"/>
  <c r="F161" i="11"/>
  <c r="I160" i="11"/>
  <c r="K160" i="11" s="1"/>
  <c r="F160" i="11"/>
  <c r="I159" i="11"/>
  <c r="K159" i="11" s="1"/>
  <c r="F159" i="11"/>
  <c r="I158" i="11"/>
  <c r="K158" i="11" s="1"/>
  <c r="F158" i="11"/>
  <c r="I157" i="11"/>
  <c r="K157" i="11" s="1"/>
  <c r="F157" i="11"/>
  <c r="I156" i="11"/>
  <c r="K156" i="11" s="1"/>
  <c r="F156" i="11"/>
  <c r="I155" i="11"/>
  <c r="K155" i="11" s="1"/>
  <c r="F155" i="11"/>
  <c r="I154" i="11"/>
  <c r="K154" i="11" s="1"/>
  <c r="F154" i="11"/>
  <c r="I153" i="11"/>
  <c r="K153" i="11" s="1"/>
  <c r="F153" i="11"/>
  <c r="I152" i="11"/>
  <c r="K152" i="11" s="1"/>
  <c r="F152" i="11"/>
  <c r="I151" i="11"/>
  <c r="K151" i="11" s="1"/>
  <c r="F151" i="11"/>
  <c r="I150" i="11"/>
  <c r="K150" i="11" s="1"/>
  <c r="F150" i="11"/>
  <c r="I149" i="11"/>
  <c r="K149" i="11" s="1"/>
  <c r="F149" i="11"/>
  <c r="I148" i="11"/>
  <c r="K148" i="11" s="1"/>
  <c r="F148" i="11"/>
  <c r="I147" i="11"/>
  <c r="K147" i="11" s="1"/>
  <c r="F147" i="11"/>
  <c r="I146" i="11"/>
  <c r="K146" i="11" s="1"/>
  <c r="F146" i="11"/>
  <c r="I145" i="11"/>
  <c r="K145" i="11" s="1"/>
  <c r="F145" i="11"/>
  <c r="I144" i="11"/>
  <c r="K144" i="11" s="1"/>
  <c r="F144" i="11"/>
  <c r="I143" i="11"/>
  <c r="K143" i="11" s="1"/>
  <c r="F143" i="11"/>
  <c r="I142" i="11"/>
  <c r="K142" i="11" s="1"/>
  <c r="F142" i="11"/>
  <c r="I141" i="11"/>
  <c r="K141" i="11" s="1"/>
  <c r="F141" i="11"/>
  <c r="I140" i="11"/>
  <c r="K140" i="11" s="1"/>
  <c r="F140" i="11"/>
  <c r="I139" i="11"/>
  <c r="K139" i="11" s="1"/>
  <c r="F139" i="11"/>
  <c r="I138" i="11"/>
  <c r="K138" i="11" s="1"/>
  <c r="F138" i="11"/>
  <c r="I137" i="11"/>
  <c r="K137" i="11" s="1"/>
  <c r="F137" i="11"/>
  <c r="I136" i="11"/>
  <c r="K136" i="11" s="1"/>
  <c r="F136" i="11"/>
  <c r="I135" i="11"/>
  <c r="K135" i="11" s="1"/>
  <c r="F135" i="11"/>
  <c r="I134" i="11"/>
  <c r="K134" i="11" s="1"/>
  <c r="F134" i="11"/>
  <c r="I133" i="11"/>
  <c r="K133" i="11" s="1"/>
  <c r="F133" i="11"/>
  <c r="I132" i="11"/>
  <c r="K132" i="11" s="1"/>
  <c r="F132" i="11"/>
  <c r="I131" i="11"/>
  <c r="K131" i="11" s="1"/>
  <c r="F131" i="11"/>
  <c r="I130" i="11"/>
  <c r="K130" i="11" s="1"/>
  <c r="F130" i="11"/>
  <c r="I129" i="11"/>
  <c r="K129" i="11" s="1"/>
  <c r="F129" i="11"/>
  <c r="I128" i="11"/>
  <c r="K128" i="11" s="1"/>
  <c r="F128" i="11"/>
  <c r="I127" i="11"/>
  <c r="K127" i="11" s="1"/>
  <c r="F127" i="11"/>
  <c r="I126" i="11"/>
  <c r="K126" i="11" s="1"/>
  <c r="F126" i="11"/>
  <c r="I125" i="11"/>
  <c r="K125" i="11" s="1"/>
  <c r="F125" i="11"/>
  <c r="I124" i="11"/>
  <c r="K124" i="11" s="1"/>
  <c r="F124" i="11"/>
  <c r="I123" i="11"/>
  <c r="K123" i="11" s="1"/>
  <c r="F123" i="11"/>
  <c r="I122" i="11"/>
  <c r="K122" i="11" s="1"/>
  <c r="F122" i="11"/>
  <c r="I121" i="11"/>
  <c r="K121" i="11" s="1"/>
  <c r="F121" i="11"/>
  <c r="I120" i="11"/>
  <c r="K120" i="11" s="1"/>
  <c r="F120" i="11"/>
  <c r="I119" i="11"/>
  <c r="K119" i="11" s="1"/>
  <c r="F119" i="11"/>
  <c r="I118" i="11"/>
  <c r="K118" i="11" s="1"/>
  <c r="F118" i="11"/>
  <c r="I117" i="11"/>
  <c r="K117" i="11" s="1"/>
  <c r="F117" i="11"/>
  <c r="I116" i="11"/>
  <c r="K116" i="11" s="1"/>
  <c r="F116" i="11"/>
  <c r="I115" i="11"/>
  <c r="K115" i="11" s="1"/>
  <c r="F115" i="11"/>
  <c r="I114" i="11"/>
  <c r="K114" i="11" s="1"/>
  <c r="F114" i="11"/>
  <c r="I113" i="11"/>
  <c r="K113" i="11" s="1"/>
  <c r="F113" i="11"/>
  <c r="I112" i="11"/>
  <c r="K112" i="11" s="1"/>
  <c r="F112" i="11"/>
  <c r="I111" i="11"/>
  <c r="K111" i="11" s="1"/>
  <c r="F111" i="11"/>
  <c r="I110" i="11"/>
  <c r="K110" i="11" s="1"/>
  <c r="F110" i="11"/>
  <c r="I109" i="11"/>
  <c r="K109" i="11" s="1"/>
  <c r="F109" i="11"/>
  <c r="I108" i="11"/>
  <c r="K108" i="11" s="1"/>
  <c r="F108" i="11"/>
  <c r="I107" i="11"/>
  <c r="K107" i="11" s="1"/>
  <c r="F107" i="11"/>
  <c r="I106" i="11"/>
  <c r="K106" i="11" s="1"/>
  <c r="F106" i="11"/>
  <c r="I105" i="11"/>
  <c r="K105" i="11" s="1"/>
  <c r="F105" i="11"/>
  <c r="I104" i="11"/>
  <c r="K104" i="11" s="1"/>
  <c r="F104" i="11"/>
  <c r="I103" i="11"/>
  <c r="K103" i="11" s="1"/>
  <c r="F103" i="11"/>
  <c r="I102" i="11"/>
  <c r="K102" i="11" s="1"/>
  <c r="F102" i="11"/>
  <c r="I101" i="11"/>
  <c r="K101" i="11" s="1"/>
  <c r="F101" i="11"/>
  <c r="I100" i="11"/>
  <c r="K100" i="11" s="1"/>
  <c r="F100" i="11"/>
  <c r="I99" i="11"/>
  <c r="K99" i="11" s="1"/>
  <c r="F99" i="11"/>
  <c r="I98" i="11"/>
  <c r="K98" i="11" s="1"/>
  <c r="F98" i="11"/>
  <c r="I97" i="11"/>
  <c r="K97" i="11" s="1"/>
  <c r="F97" i="11"/>
  <c r="I96" i="11"/>
  <c r="K96" i="11" s="1"/>
  <c r="F96" i="11"/>
  <c r="I95" i="11"/>
  <c r="K95" i="11" s="1"/>
  <c r="F95" i="11"/>
  <c r="I94" i="11"/>
  <c r="K94" i="11" s="1"/>
  <c r="F94" i="11"/>
  <c r="I93" i="11"/>
  <c r="K93" i="11" s="1"/>
  <c r="F93" i="11"/>
  <c r="I92" i="11"/>
  <c r="K92" i="11" s="1"/>
  <c r="F92" i="11"/>
  <c r="I91" i="11"/>
  <c r="K91" i="11" s="1"/>
  <c r="F91" i="11"/>
  <c r="I90" i="11"/>
  <c r="K90" i="11" s="1"/>
  <c r="F90" i="11"/>
  <c r="I89" i="11"/>
  <c r="K89" i="11" s="1"/>
  <c r="F89" i="11"/>
  <c r="I88" i="11"/>
  <c r="K88" i="11" s="1"/>
  <c r="F88" i="11"/>
  <c r="I87" i="11"/>
  <c r="K87" i="11" s="1"/>
  <c r="F87" i="11"/>
  <c r="I86" i="11"/>
  <c r="K86" i="11" s="1"/>
  <c r="F86" i="11"/>
  <c r="I85" i="11"/>
  <c r="K85" i="11" s="1"/>
  <c r="F85" i="11"/>
  <c r="I84" i="11"/>
  <c r="K84" i="11" s="1"/>
  <c r="F84" i="11"/>
  <c r="I83" i="11"/>
  <c r="K83" i="11" s="1"/>
  <c r="F83" i="11"/>
  <c r="I82" i="11"/>
  <c r="K82" i="11" s="1"/>
  <c r="F82" i="11"/>
  <c r="I81" i="11"/>
  <c r="K81" i="11" s="1"/>
  <c r="F81" i="11"/>
  <c r="I80" i="11"/>
  <c r="K80" i="11" s="1"/>
  <c r="F80" i="11"/>
  <c r="I79" i="11"/>
  <c r="K79" i="11" s="1"/>
  <c r="F79" i="11"/>
  <c r="I78" i="11"/>
  <c r="K78" i="11" s="1"/>
  <c r="F78" i="11"/>
  <c r="I77" i="11"/>
  <c r="K77" i="11" s="1"/>
  <c r="F77" i="11"/>
  <c r="I76" i="11"/>
  <c r="K76" i="11" s="1"/>
  <c r="F76" i="11"/>
  <c r="I75" i="11"/>
  <c r="K75" i="11" s="1"/>
  <c r="F75" i="11"/>
  <c r="I74" i="11"/>
  <c r="K74" i="11" s="1"/>
  <c r="F74" i="11"/>
  <c r="I73" i="11"/>
  <c r="K73" i="11" s="1"/>
  <c r="F73" i="11"/>
  <c r="I72" i="11"/>
  <c r="K72" i="11" s="1"/>
  <c r="F72" i="11"/>
  <c r="I71" i="11"/>
  <c r="K71" i="11" s="1"/>
  <c r="F71" i="11"/>
  <c r="I70" i="11"/>
  <c r="K70" i="11" s="1"/>
  <c r="F70" i="11"/>
  <c r="I69" i="11"/>
  <c r="K69" i="11" s="1"/>
  <c r="F69" i="11"/>
  <c r="I68" i="11"/>
  <c r="K68" i="11" s="1"/>
  <c r="F68" i="11"/>
  <c r="I67" i="11"/>
  <c r="K67" i="11" s="1"/>
  <c r="F67" i="11"/>
  <c r="I66" i="11"/>
  <c r="K66" i="11" s="1"/>
  <c r="F66" i="11"/>
  <c r="I65" i="11"/>
  <c r="K65" i="11" s="1"/>
  <c r="F65" i="11"/>
  <c r="I64" i="11"/>
  <c r="K64" i="11" s="1"/>
  <c r="F64" i="11"/>
  <c r="I63" i="11"/>
  <c r="K63" i="11" s="1"/>
  <c r="F63" i="11"/>
  <c r="I62" i="11"/>
  <c r="K62" i="11" s="1"/>
  <c r="F62" i="11"/>
  <c r="I61" i="11"/>
  <c r="K61" i="11" s="1"/>
  <c r="F61" i="11"/>
  <c r="I60" i="11"/>
  <c r="K60" i="11" s="1"/>
  <c r="F60" i="11"/>
  <c r="I59" i="11"/>
  <c r="K59" i="11" s="1"/>
  <c r="F59" i="11"/>
  <c r="I58" i="11"/>
  <c r="K58" i="11" s="1"/>
  <c r="F58" i="11"/>
  <c r="I57" i="11"/>
  <c r="K57" i="11" s="1"/>
  <c r="F57" i="11"/>
  <c r="I56" i="11"/>
  <c r="K56" i="11" s="1"/>
  <c r="F56" i="11"/>
  <c r="I55" i="11"/>
  <c r="K55" i="11" s="1"/>
  <c r="F55" i="11"/>
  <c r="I54" i="11"/>
  <c r="K54" i="11" s="1"/>
  <c r="F54" i="11"/>
  <c r="I53" i="11"/>
  <c r="K53" i="11" s="1"/>
  <c r="F53" i="11"/>
  <c r="I52" i="11"/>
  <c r="K52" i="11" s="1"/>
  <c r="F52" i="11"/>
  <c r="I51" i="11"/>
  <c r="K51" i="11" s="1"/>
  <c r="F51" i="11"/>
  <c r="I50" i="11"/>
  <c r="K50" i="11" s="1"/>
  <c r="F50" i="11"/>
  <c r="I49" i="11"/>
  <c r="K49" i="11" s="1"/>
  <c r="F49" i="11"/>
  <c r="I48" i="11"/>
  <c r="K48" i="11" s="1"/>
  <c r="F48" i="11"/>
  <c r="I47" i="11"/>
  <c r="K47" i="11" s="1"/>
  <c r="F47" i="11"/>
  <c r="I46" i="11"/>
  <c r="K46" i="11" s="1"/>
  <c r="F46" i="11"/>
  <c r="I45" i="11"/>
  <c r="K45" i="11" s="1"/>
  <c r="F45" i="11"/>
  <c r="I44" i="11"/>
  <c r="K44" i="11" s="1"/>
  <c r="F44" i="11"/>
  <c r="I43" i="11"/>
  <c r="K43" i="11" s="1"/>
  <c r="F43" i="11"/>
  <c r="I42" i="11"/>
  <c r="K42" i="11" s="1"/>
  <c r="F42" i="11"/>
  <c r="I41" i="11"/>
  <c r="K41" i="11" s="1"/>
  <c r="F41" i="11"/>
  <c r="I40" i="11"/>
  <c r="K40" i="11" s="1"/>
  <c r="F40" i="11"/>
  <c r="I39" i="11"/>
  <c r="K39" i="11" s="1"/>
  <c r="F39" i="11"/>
  <c r="I38" i="11"/>
  <c r="K38" i="11" s="1"/>
  <c r="F38" i="11"/>
  <c r="I37" i="11"/>
  <c r="K37" i="11" s="1"/>
  <c r="F37" i="11"/>
  <c r="I36" i="11"/>
  <c r="K36" i="11" s="1"/>
  <c r="F36" i="11"/>
  <c r="I35" i="11"/>
  <c r="K35" i="11" s="1"/>
  <c r="F35" i="11"/>
  <c r="I34" i="11"/>
  <c r="K34" i="11" s="1"/>
  <c r="F34" i="11"/>
  <c r="I33" i="11"/>
  <c r="K33" i="11" s="1"/>
  <c r="F33" i="11"/>
  <c r="I32" i="11"/>
  <c r="K32" i="11" s="1"/>
  <c r="F32" i="11"/>
  <c r="I31" i="11"/>
  <c r="K31" i="11" s="1"/>
  <c r="F31" i="11"/>
  <c r="I30" i="11"/>
  <c r="K30" i="11" s="1"/>
  <c r="F30" i="11"/>
  <c r="I29" i="11"/>
  <c r="K29" i="11" s="1"/>
  <c r="F29" i="11"/>
  <c r="I28" i="11"/>
  <c r="K28" i="11" s="1"/>
  <c r="F28" i="11"/>
  <c r="I27" i="11"/>
  <c r="K27" i="11" s="1"/>
  <c r="F27" i="11"/>
  <c r="I26" i="11"/>
  <c r="K26" i="11" s="1"/>
  <c r="F26" i="11"/>
  <c r="I25" i="11"/>
  <c r="K25" i="11" s="1"/>
  <c r="F25" i="11"/>
  <c r="I24" i="11"/>
  <c r="K24" i="11" s="1"/>
  <c r="F24" i="11"/>
  <c r="I23" i="11"/>
  <c r="K23" i="11" s="1"/>
  <c r="F23" i="11"/>
  <c r="I22" i="11"/>
  <c r="K22" i="11" s="1"/>
  <c r="F22" i="11"/>
  <c r="I21" i="11"/>
  <c r="K21" i="11" s="1"/>
  <c r="F21" i="11"/>
  <c r="I20" i="11"/>
  <c r="K20" i="11" s="1"/>
  <c r="F20" i="11"/>
  <c r="I19" i="11"/>
  <c r="K19" i="11" s="1"/>
  <c r="F19" i="11"/>
  <c r="I18" i="11"/>
  <c r="K18" i="11" s="1"/>
  <c r="F18" i="11"/>
  <c r="I17" i="11"/>
  <c r="K17" i="11" s="1"/>
  <c r="F17" i="11"/>
  <c r="I16" i="11"/>
  <c r="K16" i="11" s="1"/>
  <c r="F16" i="11"/>
  <c r="I15" i="11"/>
  <c r="K15" i="11" s="1"/>
  <c r="F15" i="11"/>
  <c r="I14" i="11"/>
  <c r="K14" i="11" s="1"/>
  <c r="F14" i="11"/>
  <c r="I13" i="11"/>
  <c r="K13" i="11" s="1"/>
  <c r="F13" i="11"/>
  <c r="I12" i="11"/>
  <c r="K12" i="11" s="1"/>
  <c r="F12" i="11"/>
  <c r="I11" i="11"/>
  <c r="K11" i="11" s="1"/>
  <c r="F11" i="11"/>
  <c r="I10" i="11"/>
  <c r="K10" i="11" s="1"/>
  <c r="F10" i="11"/>
  <c r="I9" i="11"/>
  <c r="K9" i="11" s="1"/>
  <c r="F9" i="11"/>
  <c r="I8" i="11"/>
  <c r="K8" i="11" s="1"/>
  <c r="F8" i="11"/>
  <c r="I7" i="11"/>
  <c r="K7" i="11" s="1"/>
  <c r="F7" i="11"/>
  <c r="I6" i="11"/>
  <c r="K6" i="11" s="1"/>
  <c r="F6" i="11"/>
  <c r="I5" i="11"/>
  <c r="K5" i="11" s="1"/>
  <c r="F5" i="11"/>
  <c r="D33" i="11" s="1"/>
  <c r="I4" i="11"/>
  <c r="K4" i="11" s="1"/>
  <c r="F4" i="11"/>
  <c r="K3" i="11"/>
  <c r="F3" i="11"/>
  <c r="K2" i="11"/>
  <c r="F2" i="11"/>
  <c r="P219" i="10"/>
  <c r="Q118" i="2" s="1"/>
  <c r="T218" i="10"/>
  <c r="Q172" i="2" s="1"/>
  <c r="S218" i="10"/>
  <c r="P218" i="10"/>
  <c r="Q117" i="2" s="1"/>
  <c r="T217" i="10"/>
  <c r="Q171" i="2" s="1"/>
  <c r="S217" i="10"/>
  <c r="P217" i="10"/>
  <c r="Q116" i="2" s="1"/>
  <c r="T216" i="10"/>
  <c r="Q170" i="2" s="1"/>
  <c r="S216" i="10"/>
  <c r="P216" i="10"/>
  <c r="Q115" i="2" s="1"/>
  <c r="T215" i="10"/>
  <c r="Q169" i="2" s="1"/>
  <c r="S215" i="10"/>
  <c r="P215" i="10"/>
  <c r="Q114" i="2" s="1"/>
  <c r="N215" i="10"/>
  <c r="Q92" i="2" s="1"/>
  <c r="Y214" i="10"/>
  <c r="Q208" i="2" s="1"/>
  <c r="T214" i="10"/>
  <c r="Q168" i="2" s="1"/>
  <c r="S214" i="10"/>
  <c r="P214" i="10"/>
  <c r="Q113" i="2" s="1"/>
  <c r="N214" i="10"/>
  <c r="Q91" i="2" s="1"/>
  <c r="Y213" i="10"/>
  <c r="Q207" i="2" s="1"/>
  <c r="T213" i="10"/>
  <c r="Q167" i="2" s="1"/>
  <c r="S213" i="10"/>
  <c r="P213" i="10"/>
  <c r="Q112" i="2" s="1"/>
  <c r="N213" i="10"/>
  <c r="Q90" i="2" s="1"/>
  <c r="Y212" i="10"/>
  <c r="Q206" i="2" s="1"/>
  <c r="T212" i="10"/>
  <c r="Q166" i="2" s="1"/>
  <c r="S212" i="10"/>
  <c r="P212" i="10"/>
  <c r="Q111" i="2" s="1"/>
  <c r="N212" i="10"/>
  <c r="Q89" i="2" s="1"/>
  <c r="Y211" i="10"/>
  <c r="Q205" i="2" s="1"/>
  <c r="T211" i="10"/>
  <c r="Q165" i="2" s="1"/>
  <c r="S211" i="10"/>
  <c r="P211" i="10"/>
  <c r="Q110" i="2" s="1"/>
  <c r="N211" i="10"/>
  <c r="Q88" i="2" s="1"/>
  <c r="Y210" i="10"/>
  <c r="Q204" i="2" s="1"/>
  <c r="T210" i="10"/>
  <c r="Q164" i="2" s="1"/>
  <c r="S210" i="10"/>
  <c r="P210" i="10"/>
  <c r="Q109" i="2" s="1"/>
  <c r="N210" i="10"/>
  <c r="Q87" i="2" s="1"/>
  <c r="Y209" i="10"/>
  <c r="Q203" i="2" s="1"/>
  <c r="T209" i="10"/>
  <c r="Q163" i="2" s="1"/>
  <c r="S209" i="10"/>
  <c r="P209" i="10"/>
  <c r="Q108" i="2" s="1"/>
  <c r="N209" i="10"/>
  <c r="Q86" i="2" s="1"/>
  <c r="B209" i="10"/>
  <c r="Q14" i="2" s="1"/>
  <c r="Y208" i="10"/>
  <c r="Q202" i="2" s="1"/>
  <c r="T208" i="10"/>
  <c r="Q162" i="2" s="1"/>
  <c r="S208" i="10"/>
  <c r="P208" i="10"/>
  <c r="Q107" i="2" s="1"/>
  <c r="N208" i="10"/>
  <c r="Q85" i="2" s="1"/>
  <c r="C208" i="10"/>
  <c r="Q31" i="2" s="1"/>
  <c r="B208" i="10"/>
  <c r="Q13" i="2" s="1"/>
  <c r="AG207" i="10"/>
  <c r="Q246" i="2" s="1"/>
  <c r="Y207" i="10"/>
  <c r="Q201" i="2" s="1"/>
  <c r="T207" i="10"/>
  <c r="Q161" i="2" s="1"/>
  <c r="S207" i="10"/>
  <c r="P207" i="10"/>
  <c r="Q106" i="2" s="1"/>
  <c r="N207" i="10"/>
  <c r="Q84" i="2" s="1"/>
  <c r="L207" i="10"/>
  <c r="Q37" i="2" s="1"/>
  <c r="C207" i="10"/>
  <c r="Q30" i="2" s="1"/>
  <c r="B207" i="10"/>
  <c r="Q12" i="2" s="1"/>
  <c r="AG206" i="10"/>
  <c r="Q245" i="2" s="1"/>
  <c r="AF206" i="10"/>
  <c r="Q239" i="2" s="1"/>
  <c r="Y206" i="10"/>
  <c r="Q200" i="2" s="1"/>
  <c r="T206" i="10"/>
  <c r="Q160" i="2" s="1"/>
  <c r="S206" i="10"/>
  <c r="P206" i="10"/>
  <c r="Q105" i="2" s="1"/>
  <c r="O206" i="10"/>
  <c r="Q99" i="2" s="1"/>
  <c r="N206" i="10"/>
  <c r="Q83" i="2" s="1"/>
  <c r="L206" i="10"/>
  <c r="Q36" i="2" s="1"/>
  <c r="C206" i="10"/>
  <c r="Q29" i="2" s="1"/>
  <c r="B206" i="10"/>
  <c r="Q11" i="2" s="1"/>
  <c r="AJ205" i="10"/>
  <c r="Q269" i="2" s="1"/>
  <c r="AI205" i="10"/>
  <c r="Q264" i="2" s="1"/>
  <c r="AH205" i="10"/>
  <c r="AG205" i="10"/>
  <c r="AF205" i="10"/>
  <c r="Q238" i="2" s="1"/>
  <c r="AE205" i="10"/>
  <c r="Q233" i="2" s="1"/>
  <c r="AD205" i="10"/>
  <c r="Q228" i="2" s="1"/>
  <c r="AC205" i="10"/>
  <c r="Q223" i="2" s="1"/>
  <c r="AA205" i="10"/>
  <c r="Q218" i="2" s="1"/>
  <c r="Z205" i="10"/>
  <c r="Q213" i="2" s="1"/>
  <c r="Y205" i="10"/>
  <c r="Q199" i="2" s="1"/>
  <c r="W205" i="10"/>
  <c r="Q77" i="2" s="1"/>
  <c r="V205" i="10"/>
  <c r="Q72" i="2" s="1"/>
  <c r="U205" i="10"/>
  <c r="Q67" i="2" s="1"/>
  <c r="T205" i="10"/>
  <c r="Q159" i="2" s="1"/>
  <c r="S205" i="10"/>
  <c r="P205" i="10"/>
  <c r="Q104" i="2" s="1"/>
  <c r="O205" i="10"/>
  <c r="Q98" i="2" s="1"/>
  <c r="N205" i="10"/>
  <c r="Q82" i="2" s="1"/>
  <c r="M205" i="10"/>
  <c r="Q48" i="2" s="1"/>
  <c r="L205" i="10"/>
  <c r="Q35" i="2" s="1"/>
  <c r="C205" i="10"/>
  <c r="Q28" i="2" s="1"/>
  <c r="B205" i="10"/>
  <c r="Q10" i="2" s="1"/>
  <c r="AJ204" i="10"/>
  <c r="Q268" i="2" s="1"/>
  <c r="AI204" i="10"/>
  <c r="Q263" i="2" s="1"/>
  <c r="AH204" i="10"/>
  <c r="AG204" i="10"/>
  <c r="AF204" i="10"/>
  <c r="Q237" i="2" s="1"/>
  <c r="AE204" i="10"/>
  <c r="Q232" i="2" s="1"/>
  <c r="AD204" i="10"/>
  <c r="Q227" i="2" s="1"/>
  <c r="AC204" i="10"/>
  <c r="Q222" i="2" s="1"/>
  <c r="AA204" i="10"/>
  <c r="Q217" i="2" s="1"/>
  <c r="Z204" i="10"/>
  <c r="Q212" i="2" s="1"/>
  <c r="Y204" i="10"/>
  <c r="Q198" i="2" s="1"/>
  <c r="W204" i="10"/>
  <c r="Q76" i="2" s="1"/>
  <c r="V204" i="10"/>
  <c r="Q71" i="2" s="1"/>
  <c r="U204" i="10"/>
  <c r="Q66" i="2" s="1"/>
  <c r="T204" i="10"/>
  <c r="Q158" i="2" s="1"/>
  <c r="S204" i="10"/>
  <c r="P204" i="10"/>
  <c r="Q103" i="2" s="1"/>
  <c r="O204" i="10"/>
  <c r="Q97" i="2" s="1"/>
  <c r="N204" i="10"/>
  <c r="Q81" i="2" s="1"/>
  <c r="M204" i="10"/>
  <c r="Q47" i="2" s="1"/>
  <c r="L204" i="10"/>
  <c r="Q34" i="2" s="1"/>
  <c r="C204" i="10"/>
  <c r="Q27" i="2" s="1"/>
  <c r="B204" i="10"/>
  <c r="Q9" i="2" s="1"/>
  <c r="AJ203" i="10"/>
  <c r="Q267" i="2" s="1"/>
  <c r="AI203" i="10"/>
  <c r="Q262" i="2" s="1"/>
  <c r="AH203" i="10"/>
  <c r="AG203" i="10"/>
  <c r="AF203" i="10"/>
  <c r="Q236" i="2" s="1"/>
  <c r="AE203" i="10"/>
  <c r="Q231" i="2" s="1"/>
  <c r="AD203" i="10"/>
  <c r="Q226" i="2" s="1"/>
  <c r="AC203" i="10"/>
  <c r="Q221" i="2" s="1"/>
  <c r="AA203" i="10"/>
  <c r="Q216" i="2" s="1"/>
  <c r="Z203" i="10"/>
  <c r="Q211" i="2" s="1"/>
  <c r="Y203" i="10"/>
  <c r="Q197" i="2" s="1"/>
  <c r="W203" i="10"/>
  <c r="Q75" i="2" s="1"/>
  <c r="V203" i="10"/>
  <c r="Q70" i="2" s="1"/>
  <c r="U203" i="10"/>
  <c r="Q65" i="2" s="1"/>
  <c r="T203" i="10"/>
  <c r="Q157" i="2" s="1"/>
  <c r="S203" i="10"/>
  <c r="R203" i="10"/>
  <c r="Q194" i="2" s="1"/>
  <c r="Q203" i="10"/>
  <c r="Q193" i="2" s="1"/>
  <c r="P203" i="10"/>
  <c r="Q102" i="2" s="1"/>
  <c r="O203" i="10"/>
  <c r="Q96" i="2" s="1"/>
  <c r="N203" i="10"/>
  <c r="Q80" i="2" s="1"/>
  <c r="M203" i="10"/>
  <c r="Q46" i="2" s="1"/>
  <c r="L203" i="10"/>
  <c r="Q33" i="2" s="1"/>
  <c r="C203" i="10"/>
  <c r="Q26" i="2" s="1"/>
  <c r="B203" i="10"/>
  <c r="Q8" i="2" s="1"/>
  <c r="A203" i="10"/>
  <c r="Q5" i="2" s="1"/>
  <c r="I200" i="10"/>
  <c r="K200" i="10" s="1"/>
  <c r="F200" i="10"/>
  <c r="I199" i="10"/>
  <c r="K199" i="10" s="1"/>
  <c r="F199" i="10"/>
  <c r="I198" i="10"/>
  <c r="K198" i="10" s="1"/>
  <c r="F198" i="10"/>
  <c r="I197" i="10"/>
  <c r="K197" i="10" s="1"/>
  <c r="F197" i="10"/>
  <c r="I196" i="10"/>
  <c r="K196" i="10" s="1"/>
  <c r="F196" i="10"/>
  <c r="I195" i="10"/>
  <c r="K195" i="10" s="1"/>
  <c r="F195" i="10"/>
  <c r="I194" i="10"/>
  <c r="K194" i="10" s="1"/>
  <c r="F194" i="10"/>
  <c r="I193" i="10"/>
  <c r="K193" i="10" s="1"/>
  <c r="F193" i="10"/>
  <c r="I192" i="10"/>
  <c r="K192" i="10" s="1"/>
  <c r="F192" i="10"/>
  <c r="I191" i="10"/>
  <c r="K191" i="10" s="1"/>
  <c r="F191" i="10"/>
  <c r="I190" i="10"/>
  <c r="K190" i="10" s="1"/>
  <c r="F190" i="10"/>
  <c r="I189" i="10"/>
  <c r="K189" i="10" s="1"/>
  <c r="F189" i="10"/>
  <c r="I188" i="10"/>
  <c r="K188" i="10" s="1"/>
  <c r="F188" i="10"/>
  <c r="I187" i="10"/>
  <c r="K187" i="10" s="1"/>
  <c r="F187" i="10"/>
  <c r="I186" i="10"/>
  <c r="K186" i="10" s="1"/>
  <c r="F186" i="10"/>
  <c r="I185" i="10"/>
  <c r="K185" i="10" s="1"/>
  <c r="F185" i="10"/>
  <c r="I184" i="10"/>
  <c r="K184" i="10" s="1"/>
  <c r="F184" i="10"/>
  <c r="I183" i="10"/>
  <c r="K183" i="10" s="1"/>
  <c r="F183" i="10"/>
  <c r="I182" i="10"/>
  <c r="K182" i="10" s="1"/>
  <c r="F182" i="10"/>
  <c r="I181" i="10"/>
  <c r="K181" i="10" s="1"/>
  <c r="F181" i="10"/>
  <c r="I180" i="10"/>
  <c r="K180" i="10" s="1"/>
  <c r="F180" i="10"/>
  <c r="I179" i="10"/>
  <c r="K179" i="10" s="1"/>
  <c r="F179" i="10"/>
  <c r="I178" i="10"/>
  <c r="K178" i="10" s="1"/>
  <c r="F178" i="10"/>
  <c r="I177" i="10"/>
  <c r="K177" i="10" s="1"/>
  <c r="F177" i="10"/>
  <c r="I176" i="10"/>
  <c r="K176" i="10" s="1"/>
  <c r="F176" i="10"/>
  <c r="I175" i="10"/>
  <c r="K175" i="10" s="1"/>
  <c r="F175" i="10"/>
  <c r="I174" i="10"/>
  <c r="K174" i="10" s="1"/>
  <c r="F174" i="10"/>
  <c r="I173" i="10"/>
  <c r="K173" i="10" s="1"/>
  <c r="F173" i="10"/>
  <c r="I172" i="10"/>
  <c r="K172" i="10" s="1"/>
  <c r="F172" i="10"/>
  <c r="I171" i="10"/>
  <c r="K171" i="10" s="1"/>
  <c r="F171" i="10"/>
  <c r="I170" i="10"/>
  <c r="K170" i="10" s="1"/>
  <c r="F170" i="10"/>
  <c r="I169" i="10"/>
  <c r="K169" i="10" s="1"/>
  <c r="F169" i="10"/>
  <c r="I168" i="10"/>
  <c r="K168" i="10" s="1"/>
  <c r="F168" i="10"/>
  <c r="I167" i="10"/>
  <c r="K167" i="10" s="1"/>
  <c r="F167" i="10"/>
  <c r="I166" i="10"/>
  <c r="K166" i="10" s="1"/>
  <c r="F166" i="10"/>
  <c r="I165" i="10"/>
  <c r="K165" i="10" s="1"/>
  <c r="F165" i="10"/>
  <c r="I164" i="10"/>
  <c r="K164" i="10" s="1"/>
  <c r="F164" i="10"/>
  <c r="I163" i="10"/>
  <c r="K163" i="10" s="1"/>
  <c r="F163" i="10"/>
  <c r="I162" i="10"/>
  <c r="K162" i="10" s="1"/>
  <c r="F162" i="10"/>
  <c r="I161" i="10"/>
  <c r="K161" i="10" s="1"/>
  <c r="F161" i="10"/>
  <c r="I160" i="10"/>
  <c r="K160" i="10" s="1"/>
  <c r="F160" i="10"/>
  <c r="I159" i="10"/>
  <c r="K159" i="10" s="1"/>
  <c r="F159" i="10"/>
  <c r="I158" i="10"/>
  <c r="K158" i="10" s="1"/>
  <c r="F158" i="10"/>
  <c r="I157" i="10"/>
  <c r="K157" i="10" s="1"/>
  <c r="F157" i="10"/>
  <c r="I156" i="10"/>
  <c r="K156" i="10" s="1"/>
  <c r="F156" i="10"/>
  <c r="I155" i="10"/>
  <c r="K155" i="10" s="1"/>
  <c r="F155" i="10"/>
  <c r="I154" i="10"/>
  <c r="K154" i="10" s="1"/>
  <c r="F154" i="10"/>
  <c r="I153" i="10"/>
  <c r="K153" i="10" s="1"/>
  <c r="F153" i="10"/>
  <c r="I152" i="10"/>
  <c r="K152" i="10" s="1"/>
  <c r="F152" i="10"/>
  <c r="I151" i="10"/>
  <c r="K151" i="10" s="1"/>
  <c r="F151" i="10"/>
  <c r="I150" i="10"/>
  <c r="K150" i="10" s="1"/>
  <c r="F150" i="10"/>
  <c r="I149" i="10"/>
  <c r="K149" i="10" s="1"/>
  <c r="F149" i="10"/>
  <c r="I148" i="10"/>
  <c r="K148" i="10" s="1"/>
  <c r="F148" i="10"/>
  <c r="I147" i="10"/>
  <c r="K147" i="10" s="1"/>
  <c r="F147" i="10"/>
  <c r="I146" i="10"/>
  <c r="K146" i="10" s="1"/>
  <c r="F146" i="10"/>
  <c r="I145" i="10"/>
  <c r="K145" i="10" s="1"/>
  <c r="F145" i="10"/>
  <c r="I144" i="10"/>
  <c r="K144" i="10" s="1"/>
  <c r="F144" i="10"/>
  <c r="I143" i="10"/>
  <c r="K143" i="10" s="1"/>
  <c r="F143" i="10"/>
  <c r="I142" i="10"/>
  <c r="K142" i="10" s="1"/>
  <c r="F142" i="10"/>
  <c r="I141" i="10"/>
  <c r="K141" i="10" s="1"/>
  <c r="F141" i="10"/>
  <c r="I140" i="10"/>
  <c r="K140" i="10" s="1"/>
  <c r="F140" i="10"/>
  <c r="I139" i="10"/>
  <c r="K139" i="10" s="1"/>
  <c r="F139" i="10"/>
  <c r="I138" i="10"/>
  <c r="K138" i="10" s="1"/>
  <c r="F138" i="10"/>
  <c r="I137" i="10"/>
  <c r="K137" i="10" s="1"/>
  <c r="F137" i="10"/>
  <c r="I136" i="10"/>
  <c r="K136" i="10" s="1"/>
  <c r="F136" i="10"/>
  <c r="I135" i="10"/>
  <c r="K135" i="10" s="1"/>
  <c r="F135" i="10"/>
  <c r="I134" i="10"/>
  <c r="K134" i="10" s="1"/>
  <c r="F134" i="10"/>
  <c r="I133" i="10"/>
  <c r="K133" i="10" s="1"/>
  <c r="F133" i="10"/>
  <c r="I132" i="10"/>
  <c r="K132" i="10" s="1"/>
  <c r="F132" i="10"/>
  <c r="I131" i="10"/>
  <c r="K131" i="10" s="1"/>
  <c r="F131" i="10"/>
  <c r="I130" i="10"/>
  <c r="K130" i="10" s="1"/>
  <c r="F130" i="10"/>
  <c r="I129" i="10"/>
  <c r="K129" i="10" s="1"/>
  <c r="F129" i="10"/>
  <c r="I128" i="10"/>
  <c r="K128" i="10" s="1"/>
  <c r="F128" i="10"/>
  <c r="I127" i="10"/>
  <c r="K127" i="10" s="1"/>
  <c r="F127" i="10"/>
  <c r="I126" i="10"/>
  <c r="K126" i="10" s="1"/>
  <c r="F126" i="10"/>
  <c r="I125" i="10"/>
  <c r="K125" i="10" s="1"/>
  <c r="F125" i="10"/>
  <c r="I124" i="10"/>
  <c r="K124" i="10" s="1"/>
  <c r="F124" i="10"/>
  <c r="I123" i="10"/>
  <c r="K123" i="10" s="1"/>
  <c r="F123" i="10"/>
  <c r="I122" i="10"/>
  <c r="K122" i="10" s="1"/>
  <c r="F122" i="10"/>
  <c r="I121" i="10"/>
  <c r="K121" i="10" s="1"/>
  <c r="F121" i="10"/>
  <c r="I120" i="10"/>
  <c r="K120" i="10" s="1"/>
  <c r="F120" i="10"/>
  <c r="I119" i="10"/>
  <c r="K119" i="10" s="1"/>
  <c r="F119" i="10"/>
  <c r="I118" i="10"/>
  <c r="K118" i="10" s="1"/>
  <c r="F118" i="10"/>
  <c r="I117" i="10"/>
  <c r="K117" i="10" s="1"/>
  <c r="F117" i="10"/>
  <c r="I116" i="10"/>
  <c r="K116" i="10" s="1"/>
  <c r="F116" i="10"/>
  <c r="I115" i="10"/>
  <c r="K115" i="10" s="1"/>
  <c r="F115" i="10"/>
  <c r="I114" i="10"/>
  <c r="K114" i="10" s="1"/>
  <c r="F114" i="10"/>
  <c r="I113" i="10"/>
  <c r="K113" i="10" s="1"/>
  <c r="F113" i="10"/>
  <c r="I112" i="10"/>
  <c r="K112" i="10" s="1"/>
  <c r="F112" i="10"/>
  <c r="I111" i="10"/>
  <c r="K111" i="10" s="1"/>
  <c r="F111" i="10"/>
  <c r="I110" i="10"/>
  <c r="K110" i="10" s="1"/>
  <c r="F110" i="10"/>
  <c r="I109" i="10"/>
  <c r="K109" i="10" s="1"/>
  <c r="F109" i="10"/>
  <c r="I108" i="10"/>
  <c r="K108" i="10" s="1"/>
  <c r="F108" i="10"/>
  <c r="I107" i="10"/>
  <c r="K107" i="10" s="1"/>
  <c r="F107" i="10"/>
  <c r="I106" i="10"/>
  <c r="K106" i="10" s="1"/>
  <c r="F106" i="10"/>
  <c r="I105" i="10"/>
  <c r="K105" i="10" s="1"/>
  <c r="F105" i="10"/>
  <c r="I104" i="10"/>
  <c r="K104" i="10" s="1"/>
  <c r="F104" i="10"/>
  <c r="I103" i="10"/>
  <c r="K103" i="10" s="1"/>
  <c r="F103" i="10"/>
  <c r="I102" i="10"/>
  <c r="K102" i="10" s="1"/>
  <c r="F102" i="10"/>
  <c r="I101" i="10"/>
  <c r="K101" i="10" s="1"/>
  <c r="F101" i="10"/>
  <c r="I100" i="10"/>
  <c r="K100" i="10" s="1"/>
  <c r="F100" i="10"/>
  <c r="I99" i="10"/>
  <c r="K99" i="10" s="1"/>
  <c r="F99" i="10"/>
  <c r="I98" i="10"/>
  <c r="K98" i="10" s="1"/>
  <c r="F98" i="10"/>
  <c r="I97" i="10"/>
  <c r="K97" i="10" s="1"/>
  <c r="F97" i="10"/>
  <c r="I96" i="10"/>
  <c r="K96" i="10" s="1"/>
  <c r="F96" i="10"/>
  <c r="I95" i="10"/>
  <c r="K95" i="10" s="1"/>
  <c r="F95" i="10"/>
  <c r="I94" i="10"/>
  <c r="K94" i="10" s="1"/>
  <c r="F94" i="10"/>
  <c r="I93" i="10"/>
  <c r="K93" i="10" s="1"/>
  <c r="F93" i="10"/>
  <c r="I92" i="10"/>
  <c r="K92" i="10" s="1"/>
  <c r="F92" i="10"/>
  <c r="I91" i="10"/>
  <c r="K91" i="10" s="1"/>
  <c r="F91" i="10"/>
  <c r="I90" i="10"/>
  <c r="K90" i="10" s="1"/>
  <c r="F90" i="10"/>
  <c r="I89" i="10"/>
  <c r="K89" i="10" s="1"/>
  <c r="F89" i="10"/>
  <c r="I88" i="10"/>
  <c r="K88" i="10" s="1"/>
  <c r="F88" i="10"/>
  <c r="I87" i="10"/>
  <c r="K87" i="10" s="1"/>
  <c r="F87" i="10"/>
  <c r="I86" i="10"/>
  <c r="K86" i="10" s="1"/>
  <c r="F86" i="10"/>
  <c r="I85" i="10"/>
  <c r="K85" i="10" s="1"/>
  <c r="F85" i="10"/>
  <c r="I84" i="10"/>
  <c r="K84" i="10" s="1"/>
  <c r="F84" i="10"/>
  <c r="I83" i="10"/>
  <c r="K83" i="10" s="1"/>
  <c r="F83" i="10"/>
  <c r="I82" i="10"/>
  <c r="K82" i="10" s="1"/>
  <c r="F82" i="10"/>
  <c r="I81" i="10"/>
  <c r="K81" i="10" s="1"/>
  <c r="F81" i="10"/>
  <c r="I80" i="10"/>
  <c r="K80" i="10" s="1"/>
  <c r="F80" i="10"/>
  <c r="I79" i="10"/>
  <c r="K79" i="10" s="1"/>
  <c r="F79" i="10"/>
  <c r="I78" i="10"/>
  <c r="K78" i="10" s="1"/>
  <c r="F78" i="10"/>
  <c r="I77" i="10"/>
  <c r="K77" i="10" s="1"/>
  <c r="F77" i="10"/>
  <c r="I76" i="10"/>
  <c r="K76" i="10" s="1"/>
  <c r="F76" i="10"/>
  <c r="I75" i="10"/>
  <c r="K75" i="10" s="1"/>
  <c r="F75" i="10"/>
  <c r="I74" i="10"/>
  <c r="K74" i="10" s="1"/>
  <c r="F74" i="10"/>
  <c r="I73" i="10"/>
  <c r="K73" i="10" s="1"/>
  <c r="F73" i="10"/>
  <c r="I72" i="10"/>
  <c r="K72" i="10" s="1"/>
  <c r="F72" i="10"/>
  <c r="I71" i="10"/>
  <c r="K71" i="10" s="1"/>
  <c r="F71" i="10"/>
  <c r="I70" i="10"/>
  <c r="K70" i="10" s="1"/>
  <c r="F70" i="10"/>
  <c r="I69" i="10"/>
  <c r="K69" i="10" s="1"/>
  <c r="F69" i="10"/>
  <c r="I68" i="10"/>
  <c r="K68" i="10" s="1"/>
  <c r="F68" i="10"/>
  <c r="I67" i="10"/>
  <c r="K67" i="10" s="1"/>
  <c r="F67" i="10"/>
  <c r="I66" i="10"/>
  <c r="K66" i="10" s="1"/>
  <c r="F66" i="10"/>
  <c r="I65" i="10"/>
  <c r="K65" i="10" s="1"/>
  <c r="F65" i="10"/>
  <c r="I64" i="10"/>
  <c r="K64" i="10" s="1"/>
  <c r="F64" i="10"/>
  <c r="I63" i="10"/>
  <c r="K63" i="10" s="1"/>
  <c r="F63" i="10"/>
  <c r="I62" i="10"/>
  <c r="K62" i="10" s="1"/>
  <c r="F62" i="10"/>
  <c r="I61" i="10"/>
  <c r="K61" i="10" s="1"/>
  <c r="F61" i="10"/>
  <c r="I60" i="10"/>
  <c r="K60" i="10" s="1"/>
  <c r="F60" i="10"/>
  <c r="I59" i="10"/>
  <c r="K59" i="10" s="1"/>
  <c r="F59" i="10"/>
  <c r="I58" i="10"/>
  <c r="K58" i="10" s="1"/>
  <c r="F58" i="10"/>
  <c r="I57" i="10"/>
  <c r="K57" i="10" s="1"/>
  <c r="F57" i="10"/>
  <c r="I56" i="10"/>
  <c r="K56" i="10" s="1"/>
  <c r="F56" i="10"/>
  <c r="I55" i="10"/>
  <c r="K55" i="10" s="1"/>
  <c r="F55" i="10"/>
  <c r="I54" i="10"/>
  <c r="K54" i="10" s="1"/>
  <c r="F54" i="10"/>
  <c r="I53" i="10"/>
  <c r="K53" i="10" s="1"/>
  <c r="F53" i="10"/>
  <c r="I52" i="10"/>
  <c r="K52" i="10" s="1"/>
  <c r="F52" i="10"/>
  <c r="I51" i="10"/>
  <c r="K51" i="10" s="1"/>
  <c r="F51" i="10"/>
  <c r="I50" i="10"/>
  <c r="K50" i="10" s="1"/>
  <c r="F50" i="10"/>
  <c r="I49" i="10"/>
  <c r="K49" i="10" s="1"/>
  <c r="F49" i="10"/>
  <c r="I48" i="10"/>
  <c r="K48" i="10" s="1"/>
  <c r="F48" i="10"/>
  <c r="I47" i="10"/>
  <c r="K47" i="10" s="1"/>
  <c r="F47" i="10"/>
  <c r="I46" i="10"/>
  <c r="K46" i="10" s="1"/>
  <c r="F46" i="10"/>
  <c r="I45" i="10"/>
  <c r="K45" i="10" s="1"/>
  <c r="F45" i="10"/>
  <c r="I44" i="10"/>
  <c r="K44" i="10" s="1"/>
  <c r="F44" i="10"/>
  <c r="I43" i="10"/>
  <c r="K43" i="10" s="1"/>
  <c r="F43" i="10"/>
  <c r="I42" i="10"/>
  <c r="K42" i="10" s="1"/>
  <c r="F42" i="10"/>
  <c r="I41" i="10"/>
  <c r="K41" i="10" s="1"/>
  <c r="F41" i="10"/>
  <c r="I40" i="10"/>
  <c r="K40" i="10" s="1"/>
  <c r="F40" i="10"/>
  <c r="I39" i="10"/>
  <c r="K39" i="10" s="1"/>
  <c r="F39" i="10"/>
  <c r="I38" i="10"/>
  <c r="K38" i="10" s="1"/>
  <c r="F38" i="10"/>
  <c r="I37" i="10"/>
  <c r="K37" i="10" s="1"/>
  <c r="F37" i="10"/>
  <c r="I36" i="10"/>
  <c r="K36" i="10" s="1"/>
  <c r="F36" i="10"/>
  <c r="D35" i="10" s="1"/>
  <c r="I35" i="10"/>
  <c r="K35" i="10" s="1"/>
  <c r="F35" i="10"/>
  <c r="I34" i="10"/>
  <c r="K34" i="10" s="1"/>
  <c r="F34" i="10"/>
  <c r="I33" i="10"/>
  <c r="K33" i="10" s="1"/>
  <c r="F33" i="10"/>
  <c r="I32" i="10"/>
  <c r="K32" i="10" s="1"/>
  <c r="F32" i="10"/>
  <c r="I31" i="10"/>
  <c r="K31" i="10" s="1"/>
  <c r="F31" i="10"/>
  <c r="I30" i="10"/>
  <c r="K30" i="10" s="1"/>
  <c r="F30" i="10"/>
  <c r="I29" i="10"/>
  <c r="K29" i="10" s="1"/>
  <c r="F29" i="10"/>
  <c r="I28" i="10"/>
  <c r="K28" i="10" s="1"/>
  <c r="F28" i="10"/>
  <c r="I27" i="10"/>
  <c r="K27" i="10" s="1"/>
  <c r="F27" i="10"/>
  <c r="I26" i="10"/>
  <c r="K26" i="10" s="1"/>
  <c r="F26" i="10"/>
  <c r="I25" i="10"/>
  <c r="K25" i="10" s="1"/>
  <c r="F25" i="10"/>
  <c r="I24" i="10"/>
  <c r="K24" i="10" s="1"/>
  <c r="F24" i="10"/>
  <c r="I23" i="10"/>
  <c r="K23" i="10" s="1"/>
  <c r="F23" i="10"/>
  <c r="I22" i="10"/>
  <c r="K22" i="10" s="1"/>
  <c r="F22" i="10"/>
  <c r="I21" i="10"/>
  <c r="K21" i="10" s="1"/>
  <c r="F21" i="10"/>
  <c r="I20" i="10"/>
  <c r="K20" i="10" s="1"/>
  <c r="F20" i="10"/>
  <c r="I19" i="10"/>
  <c r="K19" i="10" s="1"/>
  <c r="F19" i="10"/>
  <c r="I18" i="10"/>
  <c r="K18" i="10" s="1"/>
  <c r="F18" i="10"/>
  <c r="I17" i="10"/>
  <c r="K17" i="10" s="1"/>
  <c r="F17" i="10"/>
  <c r="I16" i="10"/>
  <c r="K16" i="10" s="1"/>
  <c r="F16" i="10"/>
  <c r="I15" i="10"/>
  <c r="K15" i="10" s="1"/>
  <c r="F15" i="10"/>
  <c r="I14" i="10"/>
  <c r="K14" i="10" s="1"/>
  <c r="F14" i="10"/>
  <c r="I13" i="10"/>
  <c r="K13" i="10" s="1"/>
  <c r="F13" i="10"/>
  <c r="I12" i="10"/>
  <c r="K12" i="10" s="1"/>
  <c r="F12" i="10"/>
  <c r="I11" i="10"/>
  <c r="K11" i="10" s="1"/>
  <c r="F11" i="10"/>
  <c r="I10" i="10"/>
  <c r="K10" i="10" s="1"/>
  <c r="F10" i="10"/>
  <c r="I9" i="10"/>
  <c r="K9" i="10" s="1"/>
  <c r="F9" i="10"/>
  <c r="I8" i="10"/>
  <c r="K8" i="10" s="1"/>
  <c r="F8" i="10"/>
  <c r="I7" i="10"/>
  <c r="K7" i="10" s="1"/>
  <c r="F7" i="10"/>
  <c r="I6" i="10"/>
  <c r="K6" i="10" s="1"/>
  <c r="F6" i="10"/>
  <c r="I5" i="10"/>
  <c r="K5" i="10" s="1"/>
  <c r="F5" i="10"/>
  <c r="I4" i="10"/>
  <c r="K4" i="10" s="1"/>
  <c r="F4" i="10"/>
  <c r="I3" i="10"/>
  <c r="K3" i="10" s="1"/>
  <c r="F3" i="10"/>
  <c r="K2" i="10"/>
  <c r="F2" i="10"/>
  <c r="P219" i="9"/>
  <c r="R118" i="2" s="1"/>
  <c r="T218" i="9"/>
  <c r="R172" i="2" s="1"/>
  <c r="S218" i="9"/>
  <c r="P218" i="9"/>
  <c r="R117" i="2" s="1"/>
  <c r="T217" i="9"/>
  <c r="R171" i="2" s="1"/>
  <c r="S217" i="9"/>
  <c r="P217" i="9"/>
  <c r="R116" i="2" s="1"/>
  <c r="T216" i="9"/>
  <c r="R170" i="2" s="1"/>
  <c r="S216" i="9"/>
  <c r="P216" i="9"/>
  <c r="R115" i="2" s="1"/>
  <c r="T215" i="9"/>
  <c r="R169" i="2" s="1"/>
  <c r="S215" i="9"/>
  <c r="P215" i="9"/>
  <c r="R114" i="2" s="1"/>
  <c r="N215" i="9"/>
  <c r="R92" i="2" s="1"/>
  <c r="Y214" i="9"/>
  <c r="R208" i="2" s="1"/>
  <c r="T214" i="9"/>
  <c r="R168" i="2" s="1"/>
  <c r="S214" i="9"/>
  <c r="P214" i="9"/>
  <c r="R113" i="2" s="1"/>
  <c r="N214" i="9"/>
  <c r="R91" i="2" s="1"/>
  <c r="Y213" i="9"/>
  <c r="R207" i="2" s="1"/>
  <c r="T213" i="9"/>
  <c r="R167" i="2" s="1"/>
  <c r="S213" i="9"/>
  <c r="P213" i="9"/>
  <c r="R112" i="2" s="1"/>
  <c r="N213" i="9"/>
  <c r="R90" i="2" s="1"/>
  <c r="Y212" i="9"/>
  <c r="R206" i="2" s="1"/>
  <c r="T212" i="9"/>
  <c r="R166" i="2" s="1"/>
  <c r="S212" i="9"/>
  <c r="P212" i="9"/>
  <c r="R111" i="2" s="1"/>
  <c r="N212" i="9"/>
  <c r="R89" i="2" s="1"/>
  <c r="Y211" i="9"/>
  <c r="R205" i="2" s="1"/>
  <c r="S205" i="2" s="1"/>
  <c r="T211" i="9"/>
  <c r="R165" i="2" s="1"/>
  <c r="S211" i="9"/>
  <c r="P211" i="9"/>
  <c r="R110" i="2" s="1"/>
  <c r="N211" i="9"/>
  <c r="R88" i="2" s="1"/>
  <c r="Y210" i="9"/>
  <c r="R204" i="2" s="1"/>
  <c r="T210" i="9"/>
  <c r="R164" i="2" s="1"/>
  <c r="S210" i="9"/>
  <c r="P210" i="9"/>
  <c r="R109" i="2" s="1"/>
  <c r="N210" i="9"/>
  <c r="R87" i="2" s="1"/>
  <c r="Y209" i="9"/>
  <c r="R203" i="2" s="1"/>
  <c r="T209" i="9"/>
  <c r="R163" i="2" s="1"/>
  <c r="S209" i="9"/>
  <c r="P209" i="9"/>
  <c r="R108" i="2" s="1"/>
  <c r="N209" i="9"/>
  <c r="R86" i="2" s="1"/>
  <c r="B209" i="9"/>
  <c r="R14" i="2" s="1"/>
  <c r="Y208" i="9"/>
  <c r="R202" i="2" s="1"/>
  <c r="T208" i="9"/>
  <c r="R162" i="2" s="1"/>
  <c r="S208" i="9"/>
  <c r="P208" i="9"/>
  <c r="R107" i="2" s="1"/>
  <c r="N208" i="9"/>
  <c r="R85" i="2" s="1"/>
  <c r="C208" i="9"/>
  <c r="R31" i="2" s="1"/>
  <c r="B208" i="9"/>
  <c r="R13" i="2" s="1"/>
  <c r="AG207" i="9"/>
  <c r="R246" i="2" s="1"/>
  <c r="Y207" i="9"/>
  <c r="R201" i="2" s="1"/>
  <c r="T207" i="9"/>
  <c r="R161" i="2" s="1"/>
  <c r="S207" i="9"/>
  <c r="P207" i="9"/>
  <c r="R106" i="2" s="1"/>
  <c r="N207" i="9"/>
  <c r="R84" i="2" s="1"/>
  <c r="L207" i="9"/>
  <c r="R37" i="2" s="1"/>
  <c r="C207" i="9"/>
  <c r="R30" i="2" s="1"/>
  <c r="B207" i="9"/>
  <c r="R12" i="2" s="1"/>
  <c r="AG206" i="9"/>
  <c r="R245" i="2" s="1"/>
  <c r="AF206" i="9"/>
  <c r="R239" i="2" s="1"/>
  <c r="Y206" i="9"/>
  <c r="R200" i="2" s="1"/>
  <c r="T206" i="9"/>
  <c r="R160" i="2" s="1"/>
  <c r="S206" i="9"/>
  <c r="P206" i="9"/>
  <c r="R105" i="2" s="1"/>
  <c r="O206" i="9"/>
  <c r="R99" i="2" s="1"/>
  <c r="N206" i="9"/>
  <c r="R83" i="2" s="1"/>
  <c r="L206" i="9"/>
  <c r="R36" i="2" s="1"/>
  <c r="C206" i="9"/>
  <c r="R29" i="2" s="1"/>
  <c r="B206" i="9"/>
  <c r="R11" i="2" s="1"/>
  <c r="AJ205" i="9"/>
  <c r="R269" i="2" s="1"/>
  <c r="AI205" i="9"/>
  <c r="R264" i="2" s="1"/>
  <c r="AH205" i="9"/>
  <c r="AG205" i="9"/>
  <c r="AF205" i="9"/>
  <c r="R238" i="2" s="1"/>
  <c r="AE205" i="9"/>
  <c r="R233" i="2" s="1"/>
  <c r="AD205" i="9"/>
  <c r="R228" i="2" s="1"/>
  <c r="AC205" i="9"/>
  <c r="R223" i="2" s="1"/>
  <c r="AA205" i="9"/>
  <c r="R218" i="2" s="1"/>
  <c r="Z205" i="9"/>
  <c r="R213" i="2" s="1"/>
  <c r="Y205" i="9"/>
  <c r="R199" i="2" s="1"/>
  <c r="W205" i="9"/>
  <c r="R77" i="2" s="1"/>
  <c r="V205" i="9"/>
  <c r="R72" i="2" s="1"/>
  <c r="U205" i="9"/>
  <c r="R67" i="2" s="1"/>
  <c r="T205" i="9"/>
  <c r="R159" i="2" s="1"/>
  <c r="S205" i="9"/>
  <c r="P205" i="9"/>
  <c r="R104" i="2" s="1"/>
  <c r="O205" i="9"/>
  <c r="R98" i="2" s="1"/>
  <c r="N205" i="9"/>
  <c r="R82" i="2" s="1"/>
  <c r="M205" i="9"/>
  <c r="R48" i="2" s="1"/>
  <c r="L205" i="9"/>
  <c r="R35" i="2" s="1"/>
  <c r="C205" i="9"/>
  <c r="R28" i="2" s="1"/>
  <c r="B205" i="9"/>
  <c r="R10" i="2" s="1"/>
  <c r="AJ204" i="9"/>
  <c r="R268" i="2" s="1"/>
  <c r="AI204" i="9"/>
  <c r="R263" i="2" s="1"/>
  <c r="AH204" i="9"/>
  <c r="AG204" i="9"/>
  <c r="AF204" i="9"/>
  <c r="R237" i="2" s="1"/>
  <c r="AE204" i="9"/>
  <c r="R232" i="2" s="1"/>
  <c r="AD204" i="9"/>
  <c r="R227" i="2" s="1"/>
  <c r="AC204" i="9"/>
  <c r="R222" i="2" s="1"/>
  <c r="AA204" i="9"/>
  <c r="R217" i="2" s="1"/>
  <c r="Z204" i="9"/>
  <c r="R212" i="2" s="1"/>
  <c r="Y204" i="9"/>
  <c r="R198" i="2" s="1"/>
  <c r="W204" i="9"/>
  <c r="R76" i="2" s="1"/>
  <c r="V204" i="9"/>
  <c r="R71" i="2" s="1"/>
  <c r="U204" i="9"/>
  <c r="R66" i="2" s="1"/>
  <c r="T204" i="9"/>
  <c r="R158" i="2" s="1"/>
  <c r="S204" i="9"/>
  <c r="P204" i="9"/>
  <c r="R103" i="2" s="1"/>
  <c r="O204" i="9"/>
  <c r="R97" i="2" s="1"/>
  <c r="N204" i="9"/>
  <c r="R81" i="2" s="1"/>
  <c r="M204" i="9"/>
  <c r="R47" i="2" s="1"/>
  <c r="L204" i="9"/>
  <c r="R34" i="2" s="1"/>
  <c r="C204" i="9"/>
  <c r="R27" i="2" s="1"/>
  <c r="B204" i="9"/>
  <c r="R9" i="2" s="1"/>
  <c r="AJ203" i="9"/>
  <c r="R267" i="2" s="1"/>
  <c r="AI203" i="9"/>
  <c r="R262" i="2" s="1"/>
  <c r="AH203" i="9"/>
  <c r="AG203" i="9"/>
  <c r="AF203" i="9"/>
  <c r="R236" i="2" s="1"/>
  <c r="AE203" i="9"/>
  <c r="R231" i="2" s="1"/>
  <c r="AD203" i="9"/>
  <c r="R226" i="2" s="1"/>
  <c r="AC203" i="9"/>
  <c r="R221" i="2" s="1"/>
  <c r="AA203" i="9"/>
  <c r="R216" i="2" s="1"/>
  <c r="Z203" i="9"/>
  <c r="R211" i="2" s="1"/>
  <c r="Y203" i="9"/>
  <c r="R197" i="2" s="1"/>
  <c r="W203" i="9"/>
  <c r="R75" i="2" s="1"/>
  <c r="V203" i="9"/>
  <c r="R70" i="2" s="1"/>
  <c r="U203" i="9"/>
  <c r="R65" i="2" s="1"/>
  <c r="T203" i="9"/>
  <c r="R157" i="2" s="1"/>
  <c r="S203" i="9"/>
  <c r="R203" i="9"/>
  <c r="Q203" i="9"/>
  <c r="P203" i="9"/>
  <c r="R102" i="2" s="1"/>
  <c r="O203" i="9"/>
  <c r="R96" i="2" s="1"/>
  <c r="N203" i="9"/>
  <c r="R80" i="2" s="1"/>
  <c r="M203" i="9"/>
  <c r="R46" i="2" s="1"/>
  <c r="L203" i="9"/>
  <c r="R33" i="2" s="1"/>
  <c r="C203" i="9"/>
  <c r="R26" i="2" s="1"/>
  <c r="B203" i="9"/>
  <c r="R8" i="2" s="1"/>
  <c r="A203" i="9"/>
  <c r="R5" i="2" s="1"/>
  <c r="I200" i="9"/>
  <c r="K200" i="9" s="1"/>
  <c r="F200" i="9"/>
  <c r="I199" i="9"/>
  <c r="K199" i="9" s="1"/>
  <c r="F199" i="9"/>
  <c r="I198" i="9"/>
  <c r="K198" i="9" s="1"/>
  <c r="F198" i="9"/>
  <c r="I197" i="9"/>
  <c r="K197" i="9" s="1"/>
  <c r="F197" i="9"/>
  <c r="I196" i="9"/>
  <c r="K196" i="9" s="1"/>
  <c r="F196" i="9"/>
  <c r="I195" i="9"/>
  <c r="K195" i="9" s="1"/>
  <c r="F195" i="9"/>
  <c r="I194" i="9"/>
  <c r="K194" i="9" s="1"/>
  <c r="F194" i="9"/>
  <c r="I193" i="9"/>
  <c r="K193" i="9" s="1"/>
  <c r="F193" i="9"/>
  <c r="I192" i="9"/>
  <c r="K192" i="9" s="1"/>
  <c r="F192" i="9"/>
  <c r="I191" i="9"/>
  <c r="K191" i="9" s="1"/>
  <c r="F191" i="9"/>
  <c r="I190" i="9"/>
  <c r="K190" i="9" s="1"/>
  <c r="F190" i="9"/>
  <c r="I189" i="9"/>
  <c r="K189" i="9" s="1"/>
  <c r="F189" i="9"/>
  <c r="I188" i="9"/>
  <c r="K188" i="9" s="1"/>
  <c r="F188" i="9"/>
  <c r="I187" i="9"/>
  <c r="K187" i="9" s="1"/>
  <c r="F187" i="9"/>
  <c r="I186" i="9"/>
  <c r="K186" i="9" s="1"/>
  <c r="F186" i="9"/>
  <c r="I185" i="9"/>
  <c r="K185" i="9" s="1"/>
  <c r="F185" i="9"/>
  <c r="I184" i="9"/>
  <c r="K184" i="9" s="1"/>
  <c r="F184" i="9"/>
  <c r="I183" i="9"/>
  <c r="K183" i="9" s="1"/>
  <c r="F183" i="9"/>
  <c r="I182" i="9"/>
  <c r="K182" i="9" s="1"/>
  <c r="F182" i="9"/>
  <c r="I181" i="9"/>
  <c r="K181" i="9" s="1"/>
  <c r="F181" i="9"/>
  <c r="I180" i="9"/>
  <c r="K180" i="9" s="1"/>
  <c r="F180" i="9"/>
  <c r="I179" i="9"/>
  <c r="K179" i="9" s="1"/>
  <c r="F179" i="9"/>
  <c r="I178" i="9"/>
  <c r="K178" i="9" s="1"/>
  <c r="F178" i="9"/>
  <c r="I177" i="9"/>
  <c r="K177" i="9" s="1"/>
  <c r="F177" i="9"/>
  <c r="I176" i="9"/>
  <c r="K176" i="9" s="1"/>
  <c r="F176" i="9"/>
  <c r="I175" i="9"/>
  <c r="K175" i="9" s="1"/>
  <c r="F175" i="9"/>
  <c r="I174" i="9"/>
  <c r="K174" i="9" s="1"/>
  <c r="F174" i="9"/>
  <c r="I173" i="9"/>
  <c r="K173" i="9" s="1"/>
  <c r="F173" i="9"/>
  <c r="I172" i="9"/>
  <c r="K172" i="9" s="1"/>
  <c r="F172" i="9"/>
  <c r="I171" i="9"/>
  <c r="K171" i="9" s="1"/>
  <c r="F171" i="9"/>
  <c r="I170" i="9"/>
  <c r="K170" i="9" s="1"/>
  <c r="F170" i="9"/>
  <c r="I169" i="9"/>
  <c r="K169" i="9" s="1"/>
  <c r="F169" i="9"/>
  <c r="I168" i="9"/>
  <c r="K168" i="9" s="1"/>
  <c r="F168" i="9"/>
  <c r="I167" i="9"/>
  <c r="K167" i="9" s="1"/>
  <c r="F167" i="9"/>
  <c r="I166" i="9"/>
  <c r="K166" i="9" s="1"/>
  <c r="F166" i="9"/>
  <c r="I165" i="9"/>
  <c r="K165" i="9" s="1"/>
  <c r="F165" i="9"/>
  <c r="I164" i="9"/>
  <c r="K164" i="9" s="1"/>
  <c r="F164" i="9"/>
  <c r="I163" i="9"/>
  <c r="K163" i="9" s="1"/>
  <c r="F163" i="9"/>
  <c r="I162" i="9"/>
  <c r="K162" i="9" s="1"/>
  <c r="F162" i="9"/>
  <c r="I161" i="9"/>
  <c r="K161" i="9" s="1"/>
  <c r="F161" i="9"/>
  <c r="I160" i="9"/>
  <c r="K160" i="9" s="1"/>
  <c r="F160" i="9"/>
  <c r="I159" i="9"/>
  <c r="K159" i="9" s="1"/>
  <c r="F159" i="9"/>
  <c r="I158" i="9"/>
  <c r="K158" i="9" s="1"/>
  <c r="F158" i="9"/>
  <c r="I157" i="9"/>
  <c r="K157" i="9" s="1"/>
  <c r="F157" i="9"/>
  <c r="I156" i="9"/>
  <c r="K156" i="9" s="1"/>
  <c r="F156" i="9"/>
  <c r="I155" i="9"/>
  <c r="K155" i="9" s="1"/>
  <c r="F155" i="9"/>
  <c r="I154" i="9"/>
  <c r="K154" i="9" s="1"/>
  <c r="F154" i="9"/>
  <c r="I153" i="9"/>
  <c r="K153" i="9" s="1"/>
  <c r="F153" i="9"/>
  <c r="I152" i="9"/>
  <c r="K152" i="9" s="1"/>
  <c r="F152" i="9"/>
  <c r="I151" i="9"/>
  <c r="K151" i="9" s="1"/>
  <c r="F151" i="9"/>
  <c r="I150" i="9"/>
  <c r="K150" i="9" s="1"/>
  <c r="F150" i="9"/>
  <c r="I149" i="9"/>
  <c r="K149" i="9" s="1"/>
  <c r="F149" i="9"/>
  <c r="I148" i="9"/>
  <c r="K148" i="9" s="1"/>
  <c r="F148" i="9"/>
  <c r="I147" i="9"/>
  <c r="K147" i="9" s="1"/>
  <c r="F147" i="9"/>
  <c r="I146" i="9"/>
  <c r="K146" i="9" s="1"/>
  <c r="F146" i="9"/>
  <c r="I145" i="9"/>
  <c r="K145" i="9" s="1"/>
  <c r="F145" i="9"/>
  <c r="I144" i="9"/>
  <c r="K144" i="9" s="1"/>
  <c r="F144" i="9"/>
  <c r="I143" i="9"/>
  <c r="K143" i="9" s="1"/>
  <c r="F143" i="9"/>
  <c r="I142" i="9"/>
  <c r="K142" i="9" s="1"/>
  <c r="F142" i="9"/>
  <c r="I141" i="9"/>
  <c r="K141" i="9" s="1"/>
  <c r="F141" i="9"/>
  <c r="I140" i="9"/>
  <c r="K140" i="9" s="1"/>
  <c r="F140" i="9"/>
  <c r="I139" i="9"/>
  <c r="K139" i="9" s="1"/>
  <c r="F139" i="9"/>
  <c r="I138" i="9"/>
  <c r="K138" i="9" s="1"/>
  <c r="F138" i="9"/>
  <c r="I137" i="9"/>
  <c r="K137" i="9" s="1"/>
  <c r="F137" i="9"/>
  <c r="I136" i="9"/>
  <c r="K136" i="9" s="1"/>
  <c r="F136" i="9"/>
  <c r="I135" i="9"/>
  <c r="K135" i="9" s="1"/>
  <c r="F135" i="9"/>
  <c r="I134" i="9"/>
  <c r="K134" i="9" s="1"/>
  <c r="F134" i="9"/>
  <c r="I133" i="9"/>
  <c r="K133" i="9" s="1"/>
  <c r="F133" i="9"/>
  <c r="I132" i="9"/>
  <c r="K132" i="9" s="1"/>
  <c r="F132" i="9"/>
  <c r="I131" i="9"/>
  <c r="K131" i="9" s="1"/>
  <c r="F131" i="9"/>
  <c r="I130" i="9"/>
  <c r="K130" i="9" s="1"/>
  <c r="F130" i="9"/>
  <c r="I129" i="9"/>
  <c r="K129" i="9" s="1"/>
  <c r="F129" i="9"/>
  <c r="I128" i="9"/>
  <c r="K128" i="9" s="1"/>
  <c r="F128" i="9"/>
  <c r="I127" i="9"/>
  <c r="K127" i="9" s="1"/>
  <c r="F127" i="9"/>
  <c r="I126" i="9"/>
  <c r="K126" i="9" s="1"/>
  <c r="F126" i="9"/>
  <c r="I125" i="9"/>
  <c r="K125" i="9" s="1"/>
  <c r="F125" i="9"/>
  <c r="I124" i="9"/>
  <c r="K124" i="9" s="1"/>
  <c r="F124" i="9"/>
  <c r="I123" i="9"/>
  <c r="K123" i="9" s="1"/>
  <c r="F123" i="9"/>
  <c r="I122" i="9"/>
  <c r="K122" i="9" s="1"/>
  <c r="F122" i="9"/>
  <c r="I121" i="9"/>
  <c r="K121" i="9" s="1"/>
  <c r="F121" i="9"/>
  <c r="I120" i="9"/>
  <c r="K120" i="9" s="1"/>
  <c r="F120" i="9"/>
  <c r="I119" i="9"/>
  <c r="K119" i="9" s="1"/>
  <c r="F119" i="9"/>
  <c r="I118" i="9"/>
  <c r="K118" i="9" s="1"/>
  <c r="F118" i="9"/>
  <c r="I117" i="9"/>
  <c r="K117" i="9" s="1"/>
  <c r="F117" i="9"/>
  <c r="I116" i="9"/>
  <c r="K116" i="9" s="1"/>
  <c r="F116" i="9"/>
  <c r="I115" i="9"/>
  <c r="K115" i="9" s="1"/>
  <c r="F115" i="9"/>
  <c r="I114" i="9"/>
  <c r="K114" i="9" s="1"/>
  <c r="F114" i="9"/>
  <c r="I113" i="9"/>
  <c r="K113" i="9" s="1"/>
  <c r="F113" i="9"/>
  <c r="I112" i="9"/>
  <c r="K112" i="9" s="1"/>
  <c r="F112" i="9"/>
  <c r="I111" i="9"/>
  <c r="K111" i="9" s="1"/>
  <c r="F111" i="9"/>
  <c r="I110" i="9"/>
  <c r="K110" i="9" s="1"/>
  <c r="F110" i="9"/>
  <c r="I109" i="9"/>
  <c r="K109" i="9" s="1"/>
  <c r="F109" i="9"/>
  <c r="I108" i="9"/>
  <c r="K108" i="9" s="1"/>
  <c r="F108" i="9"/>
  <c r="I107" i="9"/>
  <c r="K107" i="9" s="1"/>
  <c r="F107" i="9"/>
  <c r="I106" i="9"/>
  <c r="K106" i="9" s="1"/>
  <c r="F106" i="9"/>
  <c r="I105" i="9"/>
  <c r="K105" i="9" s="1"/>
  <c r="F105" i="9"/>
  <c r="I104" i="9"/>
  <c r="K104" i="9" s="1"/>
  <c r="F104" i="9"/>
  <c r="I103" i="9"/>
  <c r="K103" i="9" s="1"/>
  <c r="F103" i="9"/>
  <c r="I102" i="9"/>
  <c r="K102" i="9" s="1"/>
  <c r="F102" i="9"/>
  <c r="I101" i="9"/>
  <c r="K101" i="9" s="1"/>
  <c r="F101" i="9"/>
  <c r="I100" i="9"/>
  <c r="K100" i="9" s="1"/>
  <c r="F100" i="9"/>
  <c r="I99" i="9"/>
  <c r="K99" i="9" s="1"/>
  <c r="F99" i="9"/>
  <c r="I98" i="9"/>
  <c r="K98" i="9" s="1"/>
  <c r="F98" i="9"/>
  <c r="I97" i="9"/>
  <c r="K97" i="9" s="1"/>
  <c r="F97" i="9"/>
  <c r="I96" i="9"/>
  <c r="K96" i="9" s="1"/>
  <c r="F96" i="9"/>
  <c r="I95" i="9"/>
  <c r="K95" i="9" s="1"/>
  <c r="F95" i="9"/>
  <c r="I94" i="9"/>
  <c r="K94" i="9" s="1"/>
  <c r="F94" i="9"/>
  <c r="I93" i="9"/>
  <c r="K93" i="9" s="1"/>
  <c r="F93" i="9"/>
  <c r="I92" i="9"/>
  <c r="K92" i="9" s="1"/>
  <c r="F92" i="9"/>
  <c r="I91" i="9"/>
  <c r="K91" i="9" s="1"/>
  <c r="F91" i="9"/>
  <c r="I90" i="9"/>
  <c r="K90" i="9" s="1"/>
  <c r="F90" i="9"/>
  <c r="I89" i="9"/>
  <c r="K89" i="9" s="1"/>
  <c r="F89" i="9"/>
  <c r="I88" i="9"/>
  <c r="K88" i="9" s="1"/>
  <c r="F88" i="9"/>
  <c r="I87" i="9"/>
  <c r="K87" i="9" s="1"/>
  <c r="F87" i="9"/>
  <c r="I86" i="9"/>
  <c r="K86" i="9" s="1"/>
  <c r="F86" i="9"/>
  <c r="I85" i="9"/>
  <c r="K85" i="9" s="1"/>
  <c r="F85" i="9"/>
  <c r="I84" i="9"/>
  <c r="K84" i="9" s="1"/>
  <c r="F84" i="9"/>
  <c r="I83" i="9"/>
  <c r="K83" i="9" s="1"/>
  <c r="F83" i="9"/>
  <c r="I82" i="9"/>
  <c r="K82" i="9" s="1"/>
  <c r="F82" i="9"/>
  <c r="I81" i="9"/>
  <c r="K81" i="9" s="1"/>
  <c r="F81" i="9"/>
  <c r="I80" i="9"/>
  <c r="K80" i="9" s="1"/>
  <c r="F80" i="9"/>
  <c r="I79" i="9"/>
  <c r="K79" i="9" s="1"/>
  <c r="F79" i="9"/>
  <c r="I78" i="9"/>
  <c r="K78" i="9" s="1"/>
  <c r="F78" i="9"/>
  <c r="I77" i="9"/>
  <c r="K77" i="9" s="1"/>
  <c r="F77" i="9"/>
  <c r="I76" i="9"/>
  <c r="K76" i="9" s="1"/>
  <c r="F76" i="9"/>
  <c r="I75" i="9"/>
  <c r="K75" i="9" s="1"/>
  <c r="F75" i="9"/>
  <c r="I74" i="9"/>
  <c r="K74" i="9" s="1"/>
  <c r="F74" i="9"/>
  <c r="I73" i="9"/>
  <c r="K73" i="9" s="1"/>
  <c r="F73" i="9"/>
  <c r="I72" i="9"/>
  <c r="K72" i="9" s="1"/>
  <c r="F72" i="9"/>
  <c r="I71" i="9"/>
  <c r="K71" i="9" s="1"/>
  <c r="F71" i="9"/>
  <c r="I70" i="9"/>
  <c r="K70" i="9" s="1"/>
  <c r="F70" i="9"/>
  <c r="I69" i="9"/>
  <c r="K69" i="9" s="1"/>
  <c r="F69" i="9"/>
  <c r="I68" i="9"/>
  <c r="K68" i="9" s="1"/>
  <c r="F68" i="9"/>
  <c r="I67" i="9"/>
  <c r="K67" i="9" s="1"/>
  <c r="F67" i="9"/>
  <c r="I66" i="9"/>
  <c r="K66" i="9" s="1"/>
  <c r="F66" i="9"/>
  <c r="I65" i="9"/>
  <c r="K65" i="9" s="1"/>
  <c r="F65" i="9"/>
  <c r="I64" i="9"/>
  <c r="K64" i="9" s="1"/>
  <c r="F64" i="9"/>
  <c r="I63" i="9"/>
  <c r="K63" i="9" s="1"/>
  <c r="F63" i="9"/>
  <c r="I62" i="9"/>
  <c r="K62" i="9" s="1"/>
  <c r="F62" i="9"/>
  <c r="I61" i="9"/>
  <c r="K61" i="9" s="1"/>
  <c r="F61" i="9"/>
  <c r="I60" i="9"/>
  <c r="K60" i="9" s="1"/>
  <c r="F60" i="9"/>
  <c r="I59" i="9"/>
  <c r="K59" i="9" s="1"/>
  <c r="F59" i="9"/>
  <c r="I58" i="9"/>
  <c r="K58" i="9" s="1"/>
  <c r="F58" i="9"/>
  <c r="I57" i="9"/>
  <c r="K57" i="9" s="1"/>
  <c r="F57" i="9"/>
  <c r="I56" i="9"/>
  <c r="K56" i="9" s="1"/>
  <c r="F56" i="9"/>
  <c r="I55" i="9"/>
  <c r="K55" i="9" s="1"/>
  <c r="F55" i="9"/>
  <c r="I54" i="9"/>
  <c r="K54" i="9" s="1"/>
  <c r="F54" i="9"/>
  <c r="I53" i="9"/>
  <c r="K53" i="9" s="1"/>
  <c r="F53" i="9"/>
  <c r="I52" i="9"/>
  <c r="K52" i="9" s="1"/>
  <c r="F52" i="9"/>
  <c r="I51" i="9"/>
  <c r="K51" i="9" s="1"/>
  <c r="F51" i="9"/>
  <c r="I50" i="9"/>
  <c r="K50" i="9" s="1"/>
  <c r="F50" i="9"/>
  <c r="I49" i="9"/>
  <c r="K49" i="9" s="1"/>
  <c r="F49" i="9"/>
  <c r="I48" i="9"/>
  <c r="K48" i="9" s="1"/>
  <c r="F48" i="9"/>
  <c r="I47" i="9"/>
  <c r="K47" i="9" s="1"/>
  <c r="F47" i="9"/>
  <c r="I46" i="9"/>
  <c r="K46" i="9" s="1"/>
  <c r="F46" i="9"/>
  <c r="I45" i="9"/>
  <c r="K45" i="9" s="1"/>
  <c r="F45" i="9"/>
  <c r="I44" i="9"/>
  <c r="K44" i="9" s="1"/>
  <c r="F44" i="9"/>
  <c r="I43" i="9"/>
  <c r="K43" i="9" s="1"/>
  <c r="F43" i="9"/>
  <c r="I42" i="9"/>
  <c r="K42" i="9" s="1"/>
  <c r="F42" i="9"/>
  <c r="I41" i="9"/>
  <c r="K41" i="9" s="1"/>
  <c r="F41" i="9"/>
  <c r="I40" i="9"/>
  <c r="K40" i="9" s="1"/>
  <c r="F40" i="9"/>
  <c r="I39" i="9"/>
  <c r="K39" i="9" s="1"/>
  <c r="F39" i="9"/>
  <c r="I38" i="9"/>
  <c r="K38" i="9" s="1"/>
  <c r="F38" i="9"/>
  <c r="I37" i="9"/>
  <c r="K37" i="9" s="1"/>
  <c r="F37" i="9"/>
  <c r="I36" i="9"/>
  <c r="K36" i="9" s="1"/>
  <c r="F36" i="9"/>
  <c r="I35" i="9"/>
  <c r="K35" i="9" s="1"/>
  <c r="F35" i="9"/>
  <c r="I34" i="9"/>
  <c r="K34" i="9" s="1"/>
  <c r="F34" i="9"/>
  <c r="I33" i="9"/>
  <c r="K33" i="9" s="1"/>
  <c r="F33" i="9"/>
  <c r="I32" i="9"/>
  <c r="K32" i="9" s="1"/>
  <c r="F32" i="9"/>
  <c r="I31" i="9"/>
  <c r="K31" i="9" s="1"/>
  <c r="F31" i="9"/>
  <c r="I30" i="9"/>
  <c r="K30" i="9" s="1"/>
  <c r="F30" i="9"/>
  <c r="I29" i="9"/>
  <c r="K29" i="9" s="1"/>
  <c r="F29" i="9"/>
  <c r="I28" i="9"/>
  <c r="K28" i="9" s="1"/>
  <c r="F28" i="9"/>
  <c r="I27" i="9"/>
  <c r="K27" i="9" s="1"/>
  <c r="F27" i="9"/>
  <c r="I26" i="9"/>
  <c r="K26" i="9" s="1"/>
  <c r="F26" i="9"/>
  <c r="I25" i="9"/>
  <c r="K25" i="9" s="1"/>
  <c r="F25" i="9"/>
  <c r="I24" i="9"/>
  <c r="K24" i="9" s="1"/>
  <c r="F24" i="9"/>
  <c r="I23" i="9"/>
  <c r="K23" i="9" s="1"/>
  <c r="F23" i="9"/>
  <c r="I22" i="9"/>
  <c r="K22" i="9" s="1"/>
  <c r="F22" i="9"/>
  <c r="I21" i="9"/>
  <c r="K21" i="9" s="1"/>
  <c r="F21" i="9"/>
  <c r="I20" i="9"/>
  <c r="K20" i="9" s="1"/>
  <c r="F20" i="9"/>
  <c r="I19" i="9"/>
  <c r="K19" i="9" s="1"/>
  <c r="F19" i="9"/>
  <c r="I18" i="9"/>
  <c r="K18" i="9" s="1"/>
  <c r="F18" i="9"/>
  <c r="I17" i="9"/>
  <c r="K17" i="9" s="1"/>
  <c r="F17" i="9"/>
  <c r="I16" i="9"/>
  <c r="K16" i="9" s="1"/>
  <c r="F16" i="9"/>
  <c r="I15" i="9"/>
  <c r="K15" i="9" s="1"/>
  <c r="F15" i="9"/>
  <c r="I14" i="9"/>
  <c r="K14" i="9" s="1"/>
  <c r="F14" i="9"/>
  <c r="I13" i="9"/>
  <c r="K13" i="9" s="1"/>
  <c r="F13" i="9"/>
  <c r="I12" i="9"/>
  <c r="K12" i="9" s="1"/>
  <c r="F12" i="9"/>
  <c r="I11" i="9"/>
  <c r="K11" i="9" s="1"/>
  <c r="F11" i="9"/>
  <c r="I10" i="9"/>
  <c r="K10" i="9" s="1"/>
  <c r="F10" i="9"/>
  <c r="I9" i="9"/>
  <c r="K9" i="9" s="1"/>
  <c r="F9" i="9"/>
  <c r="I8" i="9"/>
  <c r="K8" i="9" s="1"/>
  <c r="F8" i="9"/>
  <c r="I7" i="9"/>
  <c r="K7" i="9" s="1"/>
  <c r="F7" i="9"/>
  <c r="I6" i="9"/>
  <c r="K6" i="9" s="1"/>
  <c r="F6" i="9"/>
  <c r="I5" i="9"/>
  <c r="K5" i="9" s="1"/>
  <c r="F5" i="9"/>
  <c r="I4" i="9"/>
  <c r="K4" i="9" s="1"/>
  <c r="F4" i="9"/>
  <c r="I3" i="9"/>
  <c r="K3" i="9" s="1"/>
  <c r="F3" i="9"/>
  <c r="K2" i="9"/>
  <c r="F2" i="9"/>
  <c r="P219" i="8"/>
  <c r="D118" i="2" s="1"/>
  <c r="T218" i="8"/>
  <c r="D172" i="2" s="1"/>
  <c r="S218" i="8"/>
  <c r="P218" i="8"/>
  <c r="D117" i="2" s="1"/>
  <c r="T217" i="8"/>
  <c r="D171" i="2" s="1"/>
  <c r="S217" i="8"/>
  <c r="P217" i="8"/>
  <c r="D116" i="2" s="1"/>
  <c r="T216" i="8"/>
  <c r="D170" i="2" s="1"/>
  <c r="S216" i="8"/>
  <c r="P216" i="8"/>
  <c r="D115" i="2" s="1"/>
  <c r="T215" i="8"/>
  <c r="D169" i="2" s="1"/>
  <c r="S215" i="8"/>
  <c r="P215" i="8"/>
  <c r="D114" i="2" s="1"/>
  <c r="N215" i="8"/>
  <c r="D92" i="2" s="1"/>
  <c r="Y214" i="8"/>
  <c r="D208" i="2" s="1"/>
  <c r="T214" i="8"/>
  <c r="D168" i="2" s="1"/>
  <c r="S214" i="8"/>
  <c r="P214" i="8"/>
  <c r="D113" i="2" s="1"/>
  <c r="N214" i="8"/>
  <c r="D91" i="2" s="1"/>
  <c r="Y213" i="8"/>
  <c r="D207" i="2" s="1"/>
  <c r="T213" i="8"/>
  <c r="D167" i="2" s="1"/>
  <c r="S213" i="8"/>
  <c r="P213" i="8"/>
  <c r="D112" i="2" s="1"/>
  <c r="N213" i="8"/>
  <c r="D90" i="2" s="1"/>
  <c r="Y212" i="8"/>
  <c r="D206" i="2" s="1"/>
  <c r="T212" i="8"/>
  <c r="D166" i="2" s="1"/>
  <c r="S212" i="8"/>
  <c r="P212" i="8"/>
  <c r="D111" i="2" s="1"/>
  <c r="N212" i="8"/>
  <c r="D89" i="2" s="1"/>
  <c r="Y211" i="8"/>
  <c r="D205" i="2" s="1"/>
  <c r="T211" i="8"/>
  <c r="D165" i="2" s="1"/>
  <c r="S211" i="8"/>
  <c r="P211" i="8"/>
  <c r="D110" i="2" s="1"/>
  <c r="N211" i="8"/>
  <c r="D88" i="2" s="1"/>
  <c r="Y210" i="8"/>
  <c r="D204" i="2" s="1"/>
  <c r="T210" i="8"/>
  <c r="D164" i="2" s="1"/>
  <c r="S210" i="8"/>
  <c r="P210" i="8"/>
  <c r="D109" i="2" s="1"/>
  <c r="N210" i="8"/>
  <c r="D87" i="2" s="1"/>
  <c r="Y209" i="8"/>
  <c r="D203" i="2" s="1"/>
  <c r="T209" i="8"/>
  <c r="D163" i="2" s="1"/>
  <c r="S209" i="8"/>
  <c r="P209" i="8"/>
  <c r="D108" i="2" s="1"/>
  <c r="N209" i="8"/>
  <c r="D86" i="2" s="1"/>
  <c r="B209" i="8"/>
  <c r="D14" i="2" s="1"/>
  <c r="Y208" i="8"/>
  <c r="D202" i="2" s="1"/>
  <c r="T208" i="8"/>
  <c r="D162" i="2" s="1"/>
  <c r="S208" i="8"/>
  <c r="P208" i="8"/>
  <c r="D107" i="2" s="1"/>
  <c r="N208" i="8"/>
  <c r="D85" i="2" s="1"/>
  <c r="C208" i="8"/>
  <c r="D31" i="2" s="1"/>
  <c r="B208" i="8"/>
  <c r="D13" i="2" s="1"/>
  <c r="AG207" i="8"/>
  <c r="D246" i="2" s="1"/>
  <c r="Y207" i="8"/>
  <c r="D201" i="2" s="1"/>
  <c r="T207" i="8"/>
  <c r="D161" i="2" s="1"/>
  <c r="S207" i="8"/>
  <c r="P207" i="8"/>
  <c r="D106" i="2" s="1"/>
  <c r="N207" i="8"/>
  <c r="D84" i="2" s="1"/>
  <c r="L207" i="8"/>
  <c r="D37" i="2" s="1"/>
  <c r="C207" i="8"/>
  <c r="D30" i="2" s="1"/>
  <c r="B207" i="8"/>
  <c r="D12" i="2" s="1"/>
  <c r="AG206" i="8"/>
  <c r="D245" i="2" s="1"/>
  <c r="AF206" i="8"/>
  <c r="D239" i="2" s="1"/>
  <c r="Y206" i="8"/>
  <c r="D200" i="2" s="1"/>
  <c r="T206" i="8"/>
  <c r="D160" i="2" s="1"/>
  <c r="S206" i="8"/>
  <c r="P206" i="8"/>
  <c r="D105" i="2" s="1"/>
  <c r="O206" i="8"/>
  <c r="D99" i="2" s="1"/>
  <c r="N206" i="8"/>
  <c r="D83" i="2" s="1"/>
  <c r="L206" i="8"/>
  <c r="D36" i="2" s="1"/>
  <c r="C206" i="8"/>
  <c r="D29" i="2" s="1"/>
  <c r="B206" i="8"/>
  <c r="D11" i="2" s="1"/>
  <c r="AJ205" i="8"/>
  <c r="D269" i="2" s="1"/>
  <c r="AI205" i="8"/>
  <c r="D264" i="2" s="1"/>
  <c r="AH205" i="8"/>
  <c r="D259" i="2" s="1"/>
  <c r="AG205" i="8"/>
  <c r="D244" i="2" s="1"/>
  <c r="AF205" i="8"/>
  <c r="D238" i="2" s="1"/>
  <c r="AE205" i="8"/>
  <c r="D233" i="2" s="1"/>
  <c r="AD205" i="8"/>
  <c r="D228" i="2" s="1"/>
  <c r="AC205" i="8"/>
  <c r="D223" i="2" s="1"/>
  <c r="AA205" i="8"/>
  <c r="D218" i="2" s="1"/>
  <c r="Z205" i="8"/>
  <c r="D213" i="2" s="1"/>
  <c r="Y205" i="8"/>
  <c r="D199" i="2" s="1"/>
  <c r="W205" i="8"/>
  <c r="D77" i="2" s="1"/>
  <c r="V205" i="8"/>
  <c r="D72" i="2" s="1"/>
  <c r="U205" i="8"/>
  <c r="D67" i="2" s="1"/>
  <c r="T205" i="8"/>
  <c r="D159" i="2" s="1"/>
  <c r="S205" i="8"/>
  <c r="P205" i="8"/>
  <c r="D104" i="2" s="1"/>
  <c r="O205" i="8"/>
  <c r="D98" i="2" s="1"/>
  <c r="N205" i="8"/>
  <c r="D82" i="2" s="1"/>
  <c r="M205" i="8"/>
  <c r="D48" i="2" s="1"/>
  <c r="L205" i="8"/>
  <c r="D35" i="2" s="1"/>
  <c r="C205" i="8"/>
  <c r="D28" i="2" s="1"/>
  <c r="B205" i="8"/>
  <c r="D10" i="2" s="1"/>
  <c r="AJ204" i="8"/>
  <c r="D268" i="2" s="1"/>
  <c r="AI204" i="8"/>
  <c r="D263" i="2" s="1"/>
  <c r="AH204" i="8"/>
  <c r="D258" i="2" s="1"/>
  <c r="AG204" i="8"/>
  <c r="D243" i="2" s="1"/>
  <c r="AF204" i="8"/>
  <c r="D237" i="2" s="1"/>
  <c r="AE204" i="8"/>
  <c r="D232" i="2" s="1"/>
  <c r="AD204" i="8"/>
  <c r="D227" i="2" s="1"/>
  <c r="AC204" i="8"/>
  <c r="D222" i="2" s="1"/>
  <c r="AA204" i="8"/>
  <c r="D217" i="2" s="1"/>
  <c r="Z204" i="8"/>
  <c r="D212" i="2" s="1"/>
  <c r="Y204" i="8"/>
  <c r="D198" i="2" s="1"/>
  <c r="W204" i="8"/>
  <c r="D76" i="2" s="1"/>
  <c r="V204" i="8"/>
  <c r="D71" i="2" s="1"/>
  <c r="U204" i="8"/>
  <c r="D66" i="2" s="1"/>
  <c r="T204" i="8"/>
  <c r="D158" i="2" s="1"/>
  <c r="S204" i="8"/>
  <c r="P204" i="8"/>
  <c r="D103" i="2" s="1"/>
  <c r="O204" i="8"/>
  <c r="D97" i="2" s="1"/>
  <c r="N204" i="8"/>
  <c r="D81" i="2" s="1"/>
  <c r="M204" i="8"/>
  <c r="D47" i="2" s="1"/>
  <c r="L204" i="8"/>
  <c r="D34" i="2" s="1"/>
  <c r="C204" i="8"/>
  <c r="D27" i="2" s="1"/>
  <c r="B204" i="8"/>
  <c r="D9" i="2" s="1"/>
  <c r="AJ203" i="8"/>
  <c r="D267" i="2" s="1"/>
  <c r="AI203" i="8"/>
  <c r="D262" i="2" s="1"/>
  <c r="AH203" i="8"/>
  <c r="D257" i="2" s="1"/>
  <c r="AG203" i="8"/>
  <c r="D242" i="2" s="1"/>
  <c r="AF203" i="8"/>
  <c r="D236" i="2" s="1"/>
  <c r="AE203" i="8"/>
  <c r="D231" i="2" s="1"/>
  <c r="AD203" i="8"/>
  <c r="D226" i="2" s="1"/>
  <c r="AC203" i="8"/>
  <c r="D221" i="2" s="1"/>
  <c r="AA203" i="8"/>
  <c r="D216" i="2" s="1"/>
  <c r="Z203" i="8"/>
  <c r="D211" i="2" s="1"/>
  <c r="Y203" i="8"/>
  <c r="D197" i="2" s="1"/>
  <c r="W203" i="8"/>
  <c r="D75" i="2" s="1"/>
  <c r="V203" i="8"/>
  <c r="D70" i="2" s="1"/>
  <c r="U203" i="8"/>
  <c r="D65" i="2" s="1"/>
  <c r="T203" i="8"/>
  <c r="D157" i="2" s="1"/>
  <c r="S203" i="8"/>
  <c r="R203" i="8"/>
  <c r="D194" i="2" s="1"/>
  <c r="G194" i="2" s="1"/>
  <c r="T194" i="2" s="1"/>
  <c r="Q203" i="8"/>
  <c r="D193" i="2" s="1"/>
  <c r="G193" i="2" s="1"/>
  <c r="T193" i="2" s="1"/>
  <c r="P203" i="8"/>
  <c r="D102" i="2" s="1"/>
  <c r="O203" i="8"/>
  <c r="D96" i="2" s="1"/>
  <c r="N203" i="8"/>
  <c r="D80" i="2" s="1"/>
  <c r="M203" i="8"/>
  <c r="D46" i="2" s="1"/>
  <c r="L203" i="8"/>
  <c r="D33" i="2" s="1"/>
  <c r="C203" i="8"/>
  <c r="D26" i="2" s="1"/>
  <c r="B203" i="8"/>
  <c r="D8" i="2" s="1"/>
  <c r="A203" i="8"/>
  <c r="D5" i="2" s="1"/>
  <c r="I200" i="8"/>
  <c r="K200" i="8" s="1"/>
  <c r="F200" i="8"/>
  <c r="I199" i="8"/>
  <c r="K199" i="8" s="1"/>
  <c r="F199" i="8"/>
  <c r="I198" i="8"/>
  <c r="K198" i="8" s="1"/>
  <c r="F198" i="8"/>
  <c r="I197" i="8"/>
  <c r="K197" i="8" s="1"/>
  <c r="F197" i="8"/>
  <c r="I196" i="8"/>
  <c r="K196" i="8" s="1"/>
  <c r="F196" i="8"/>
  <c r="I195" i="8"/>
  <c r="K195" i="8" s="1"/>
  <c r="F195" i="8"/>
  <c r="I194" i="8"/>
  <c r="K194" i="8" s="1"/>
  <c r="F194" i="8"/>
  <c r="I193" i="8"/>
  <c r="K193" i="8" s="1"/>
  <c r="F193" i="8"/>
  <c r="I192" i="8"/>
  <c r="K192" i="8" s="1"/>
  <c r="F192" i="8"/>
  <c r="I191" i="8"/>
  <c r="K191" i="8" s="1"/>
  <c r="F191" i="8"/>
  <c r="I190" i="8"/>
  <c r="K190" i="8" s="1"/>
  <c r="F190" i="8"/>
  <c r="I189" i="8"/>
  <c r="K189" i="8" s="1"/>
  <c r="F189" i="8"/>
  <c r="I188" i="8"/>
  <c r="K188" i="8" s="1"/>
  <c r="F188" i="8"/>
  <c r="I187" i="8"/>
  <c r="K187" i="8" s="1"/>
  <c r="F187" i="8"/>
  <c r="I186" i="8"/>
  <c r="K186" i="8" s="1"/>
  <c r="F186" i="8"/>
  <c r="I185" i="8"/>
  <c r="K185" i="8" s="1"/>
  <c r="F185" i="8"/>
  <c r="I184" i="8"/>
  <c r="K184" i="8" s="1"/>
  <c r="F184" i="8"/>
  <c r="I183" i="8"/>
  <c r="K183" i="8" s="1"/>
  <c r="F183" i="8"/>
  <c r="I182" i="8"/>
  <c r="K182" i="8" s="1"/>
  <c r="F182" i="8"/>
  <c r="I181" i="8"/>
  <c r="K181" i="8" s="1"/>
  <c r="F181" i="8"/>
  <c r="I180" i="8"/>
  <c r="K180" i="8" s="1"/>
  <c r="F180" i="8"/>
  <c r="I179" i="8"/>
  <c r="K179" i="8" s="1"/>
  <c r="F179" i="8"/>
  <c r="I178" i="8"/>
  <c r="K178" i="8" s="1"/>
  <c r="F178" i="8"/>
  <c r="I177" i="8"/>
  <c r="K177" i="8" s="1"/>
  <c r="F177" i="8"/>
  <c r="I176" i="8"/>
  <c r="K176" i="8" s="1"/>
  <c r="F176" i="8"/>
  <c r="I175" i="8"/>
  <c r="K175" i="8" s="1"/>
  <c r="F175" i="8"/>
  <c r="I174" i="8"/>
  <c r="K174" i="8" s="1"/>
  <c r="F174" i="8"/>
  <c r="I173" i="8"/>
  <c r="K173" i="8" s="1"/>
  <c r="F173" i="8"/>
  <c r="I172" i="8"/>
  <c r="K172" i="8" s="1"/>
  <c r="F172" i="8"/>
  <c r="I171" i="8"/>
  <c r="K171" i="8" s="1"/>
  <c r="F171" i="8"/>
  <c r="I170" i="8"/>
  <c r="K170" i="8" s="1"/>
  <c r="F170" i="8"/>
  <c r="I169" i="8"/>
  <c r="K169" i="8" s="1"/>
  <c r="F169" i="8"/>
  <c r="I168" i="8"/>
  <c r="K168" i="8" s="1"/>
  <c r="F168" i="8"/>
  <c r="I167" i="8"/>
  <c r="K167" i="8" s="1"/>
  <c r="F167" i="8"/>
  <c r="I166" i="8"/>
  <c r="K166" i="8" s="1"/>
  <c r="F166" i="8"/>
  <c r="I165" i="8"/>
  <c r="K165" i="8" s="1"/>
  <c r="F165" i="8"/>
  <c r="I164" i="8"/>
  <c r="K164" i="8" s="1"/>
  <c r="F164" i="8"/>
  <c r="I163" i="8"/>
  <c r="K163" i="8" s="1"/>
  <c r="F163" i="8"/>
  <c r="I162" i="8"/>
  <c r="K162" i="8" s="1"/>
  <c r="F162" i="8"/>
  <c r="I161" i="8"/>
  <c r="K161" i="8" s="1"/>
  <c r="F161" i="8"/>
  <c r="I160" i="8"/>
  <c r="K160" i="8" s="1"/>
  <c r="F160" i="8"/>
  <c r="I159" i="8"/>
  <c r="K159" i="8" s="1"/>
  <c r="F159" i="8"/>
  <c r="I158" i="8"/>
  <c r="K158" i="8" s="1"/>
  <c r="F158" i="8"/>
  <c r="I157" i="8"/>
  <c r="K157" i="8" s="1"/>
  <c r="F157" i="8"/>
  <c r="I156" i="8"/>
  <c r="K156" i="8" s="1"/>
  <c r="F156" i="8"/>
  <c r="I155" i="8"/>
  <c r="K155" i="8" s="1"/>
  <c r="F155" i="8"/>
  <c r="I154" i="8"/>
  <c r="K154" i="8" s="1"/>
  <c r="F154" i="8"/>
  <c r="I153" i="8"/>
  <c r="K153" i="8" s="1"/>
  <c r="F153" i="8"/>
  <c r="I152" i="8"/>
  <c r="K152" i="8" s="1"/>
  <c r="F152" i="8"/>
  <c r="I151" i="8"/>
  <c r="K151" i="8" s="1"/>
  <c r="F151" i="8"/>
  <c r="I150" i="8"/>
  <c r="K150" i="8" s="1"/>
  <c r="F150" i="8"/>
  <c r="I149" i="8"/>
  <c r="K149" i="8" s="1"/>
  <c r="F149" i="8"/>
  <c r="I148" i="8"/>
  <c r="K148" i="8" s="1"/>
  <c r="F148" i="8"/>
  <c r="I147" i="8"/>
  <c r="K147" i="8" s="1"/>
  <c r="F147" i="8"/>
  <c r="I146" i="8"/>
  <c r="K146" i="8" s="1"/>
  <c r="F146" i="8"/>
  <c r="I145" i="8"/>
  <c r="K145" i="8" s="1"/>
  <c r="F145" i="8"/>
  <c r="I144" i="8"/>
  <c r="K144" i="8" s="1"/>
  <c r="F144" i="8"/>
  <c r="I143" i="8"/>
  <c r="K143" i="8" s="1"/>
  <c r="F143" i="8"/>
  <c r="I142" i="8"/>
  <c r="K142" i="8" s="1"/>
  <c r="F142" i="8"/>
  <c r="I141" i="8"/>
  <c r="K141" i="8" s="1"/>
  <c r="F141" i="8"/>
  <c r="I140" i="8"/>
  <c r="K140" i="8" s="1"/>
  <c r="F140" i="8"/>
  <c r="I139" i="8"/>
  <c r="K139" i="8" s="1"/>
  <c r="F139" i="8"/>
  <c r="I138" i="8"/>
  <c r="K138" i="8" s="1"/>
  <c r="F138" i="8"/>
  <c r="I137" i="8"/>
  <c r="K137" i="8" s="1"/>
  <c r="F137" i="8"/>
  <c r="I136" i="8"/>
  <c r="K136" i="8" s="1"/>
  <c r="F136" i="8"/>
  <c r="I135" i="8"/>
  <c r="K135" i="8" s="1"/>
  <c r="F135" i="8"/>
  <c r="I134" i="8"/>
  <c r="K134" i="8" s="1"/>
  <c r="F134" i="8"/>
  <c r="I133" i="8"/>
  <c r="K133" i="8" s="1"/>
  <c r="F133" i="8"/>
  <c r="I132" i="8"/>
  <c r="K132" i="8" s="1"/>
  <c r="F132" i="8"/>
  <c r="I131" i="8"/>
  <c r="K131" i="8" s="1"/>
  <c r="F131" i="8"/>
  <c r="I130" i="8"/>
  <c r="K130" i="8" s="1"/>
  <c r="F130" i="8"/>
  <c r="I129" i="8"/>
  <c r="K129" i="8" s="1"/>
  <c r="F129" i="8"/>
  <c r="I128" i="8"/>
  <c r="K128" i="8" s="1"/>
  <c r="F128" i="8"/>
  <c r="I127" i="8"/>
  <c r="K127" i="8" s="1"/>
  <c r="F127" i="8"/>
  <c r="I126" i="8"/>
  <c r="K126" i="8" s="1"/>
  <c r="F126" i="8"/>
  <c r="I125" i="8"/>
  <c r="K125" i="8" s="1"/>
  <c r="F125" i="8"/>
  <c r="I124" i="8"/>
  <c r="K124" i="8" s="1"/>
  <c r="F124" i="8"/>
  <c r="I123" i="8"/>
  <c r="K123" i="8" s="1"/>
  <c r="F123" i="8"/>
  <c r="I122" i="8"/>
  <c r="K122" i="8" s="1"/>
  <c r="F122" i="8"/>
  <c r="I121" i="8"/>
  <c r="K121" i="8" s="1"/>
  <c r="F121" i="8"/>
  <c r="I120" i="8"/>
  <c r="K120" i="8" s="1"/>
  <c r="F120" i="8"/>
  <c r="I119" i="8"/>
  <c r="K119" i="8" s="1"/>
  <c r="F119" i="8"/>
  <c r="I118" i="8"/>
  <c r="K118" i="8" s="1"/>
  <c r="F118" i="8"/>
  <c r="I117" i="8"/>
  <c r="K117" i="8" s="1"/>
  <c r="F117" i="8"/>
  <c r="I116" i="8"/>
  <c r="K116" i="8" s="1"/>
  <c r="F116" i="8"/>
  <c r="I115" i="8"/>
  <c r="K115" i="8" s="1"/>
  <c r="F115" i="8"/>
  <c r="I114" i="8"/>
  <c r="K114" i="8" s="1"/>
  <c r="F114" i="8"/>
  <c r="I113" i="8"/>
  <c r="K113" i="8" s="1"/>
  <c r="F113" i="8"/>
  <c r="I112" i="8"/>
  <c r="K112" i="8" s="1"/>
  <c r="F112" i="8"/>
  <c r="I111" i="8"/>
  <c r="K111" i="8" s="1"/>
  <c r="F111" i="8"/>
  <c r="I110" i="8"/>
  <c r="K110" i="8" s="1"/>
  <c r="F110" i="8"/>
  <c r="I109" i="8"/>
  <c r="K109" i="8" s="1"/>
  <c r="F109" i="8"/>
  <c r="I108" i="8"/>
  <c r="K108" i="8" s="1"/>
  <c r="F108" i="8"/>
  <c r="I107" i="8"/>
  <c r="K107" i="8" s="1"/>
  <c r="F107" i="8"/>
  <c r="I106" i="8"/>
  <c r="K106" i="8" s="1"/>
  <c r="F106" i="8"/>
  <c r="I105" i="8"/>
  <c r="K105" i="8" s="1"/>
  <c r="F105" i="8"/>
  <c r="I104" i="8"/>
  <c r="K104" i="8" s="1"/>
  <c r="F104" i="8"/>
  <c r="I103" i="8"/>
  <c r="K103" i="8" s="1"/>
  <c r="F103" i="8"/>
  <c r="I102" i="8"/>
  <c r="K102" i="8" s="1"/>
  <c r="F102" i="8"/>
  <c r="I101" i="8"/>
  <c r="K101" i="8" s="1"/>
  <c r="F101" i="8"/>
  <c r="I100" i="8"/>
  <c r="K100" i="8" s="1"/>
  <c r="F100" i="8"/>
  <c r="I99" i="8"/>
  <c r="K99" i="8" s="1"/>
  <c r="F99" i="8"/>
  <c r="I98" i="8"/>
  <c r="K98" i="8" s="1"/>
  <c r="F98" i="8"/>
  <c r="I97" i="8"/>
  <c r="K97" i="8" s="1"/>
  <c r="F97" i="8"/>
  <c r="I96" i="8"/>
  <c r="K96" i="8" s="1"/>
  <c r="F96" i="8"/>
  <c r="I95" i="8"/>
  <c r="K95" i="8" s="1"/>
  <c r="F95" i="8"/>
  <c r="I94" i="8"/>
  <c r="K94" i="8" s="1"/>
  <c r="F94" i="8"/>
  <c r="I93" i="8"/>
  <c r="K93" i="8" s="1"/>
  <c r="F93" i="8"/>
  <c r="I92" i="8"/>
  <c r="K92" i="8" s="1"/>
  <c r="F92" i="8"/>
  <c r="I91" i="8"/>
  <c r="K91" i="8" s="1"/>
  <c r="F91" i="8"/>
  <c r="I90" i="8"/>
  <c r="K90" i="8" s="1"/>
  <c r="F90" i="8"/>
  <c r="I89" i="8"/>
  <c r="K89" i="8" s="1"/>
  <c r="F89" i="8"/>
  <c r="I88" i="8"/>
  <c r="K88" i="8" s="1"/>
  <c r="F88" i="8"/>
  <c r="I87" i="8"/>
  <c r="K87" i="8" s="1"/>
  <c r="F87" i="8"/>
  <c r="I86" i="8"/>
  <c r="K86" i="8" s="1"/>
  <c r="F86" i="8"/>
  <c r="I85" i="8"/>
  <c r="K85" i="8" s="1"/>
  <c r="F85" i="8"/>
  <c r="I84" i="8"/>
  <c r="K84" i="8" s="1"/>
  <c r="F84" i="8"/>
  <c r="I83" i="8"/>
  <c r="K83" i="8" s="1"/>
  <c r="F83" i="8"/>
  <c r="I82" i="8"/>
  <c r="K82" i="8" s="1"/>
  <c r="F82" i="8"/>
  <c r="I81" i="8"/>
  <c r="K81" i="8" s="1"/>
  <c r="F81" i="8"/>
  <c r="I80" i="8"/>
  <c r="K80" i="8" s="1"/>
  <c r="F80" i="8"/>
  <c r="I79" i="8"/>
  <c r="K79" i="8" s="1"/>
  <c r="F79" i="8"/>
  <c r="I78" i="8"/>
  <c r="K78" i="8" s="1"/>
  <c r="F78" i="8"/>
  <c r="I77" i="8"/>
  <c r="K77" i="8" s="1"/>
  <c r="F77" i="8"/>
  <c r="I76" i="8"/>
  <c r="K76" i="8" s="1"/>
  <c r="F76" i="8"/>
  <c r="I75" i="8"/>
  <c r="K75" i="8" s="1"/>
  <c r="F75" i="8"/>
  <c r="I74" i="8"/>
  <c r="K74" i="8" s="1"/>
  <c r="F74" i="8"/>
  <c r="I73" i="8"/>
  <c r="K73" i="8" s="1"/>
  <c r="F73" i="8"/>
  <c r="I72" i="8"/>
  <c r="K72" i="8" s="1"/>
  <c r="F72" i="8"/>
  <c r="I71" i="8"/>
  <c r="K71" i="8" s="1"/>
  <c r="F71" i="8"/>
  <c r="I70" i="8"/>
  <c r="K70" i="8" s="1"/>
  <c r="F70" i="8"/>
  <c r="I69" i="8"/>
  <c r="K69" i="8" s="1"/>
  <c r="F69" i="8"/>
  <c r="I68" i="8"/>
  <c r="K68" i="8" s="1"/>
  <c r="F68" i="8"/>
  <c r="I67" i="8"/>
  <c r="K67" i="8" s="1"/>
  <c r="F67" i="8"/>
  <c r="I66" i="8"/>
  <c r="K66" i="8" s="1"/>
  <c r="F66" i="8"/>
  <c r="I65" i="8"/>
  <c r="K65" i="8" s="1"/>
  <c r="F65" i="8"/>
  <c r="I64" i="8"/>
  <c r="K64" i="8" s="1"/>
  <c r="F64" i="8"/>
  <c r="I63" i="8"/>
  <c r="K63" i="8" s="1"/>
  <c r="F63" i="8"/>
  <c r="I62" i="8"/>
  <c r="K62" i="8" s="1"/>
  <c r="F62" i="8"/>
  <c r="I61" i="8"/>
  <c r="K61" i="8" s="1"/>
  <c r="F61" i="8"/>
  <c r="I60" i="8"/>
  <c r="K60" i="8" s="1"/>
  <c r="F60" i="8"/>
  <c r="I59" i="8"/>
  <c r="K59" i="8" s="1"/>
  <c r="F59" i="8"/>
  <c r="I58" i="8"/>
  <c r="K58" i="8" s="1"/>
  <c r="F58" i="8"/>
  <c r="I57" i="8"/>
  <c r="K57" i="8" s="1"/>
  <c r="F57" i="8"/>
  <c r="I56" i="8"/>
  <c r="K56" i="8" s="1"/>
  <c r="F56" i="8"/>
  <c r="I55" i="8"/>
  <c r="K55" i="8" s="1"/>
  <c r="F55" i="8"/>
  <c r="I54" i="8"/>
  <c r="K54" i="8" s="1"/>
  <c r="F54" i="8"/>
  <c r="I53" i="8"/>
  <c r="K53" i="8" s="1"/>
  <c r="F53" i="8"/>
  <c r="I52" i="8"/>
  <c r="K52" i="8" s="1"/>
  <c r="F52" i="8"/>
  <c r="I51" i="8"/>
  <c r="K51" i="8" s="1"/>
  <c r="F51" i="8"/>
  <c r="I50" i="8"/>
  <c r="K50" i="8" s="1"/>
  <c r="F50" i="8"/>
  <c r="I49" i="8"/>
  <c r="K49" i="8" s="1"/>
  <c r="F49" i="8"/>
  <c r="I48" i="8"/>
  <c r="K48" i="8" s="1"/>
  <c r="F48" i="8"/>
  <c r="I47" i="8"/>
  <c r="K47" i="8" s="1"/>
  <c r="F47" i="8"/>
  <c r="I46" i="8"/>
  <c r="K46" i="8" s="1"/>
  <c r="F46" i="8"/>
  <c r="I45" i="8"/>
  <c r="K45" i="8" s="1"/>
  <c r="F45" i="8"/>
  <c r="I44" i="8"/>
  <c r="K44" i="8" s="1"/>
  <c r="F44" i="8"/>
  <c r="I43" i="8"/>
  <c r="K43" i="8" s="1"/>
  <c r="F43" i="8"/>
  <c r="I42" i="8"/>
  <c r="K42" i="8" s="1"/>
  <c r="F42" i="8"/>
  <c r="I41" i="8"/>
  <c r="K41" i="8" s="1"/>
  <c r="F41" i="8"/>
  <c r="I40" i="8"/>
  <c r="K40" i="8" s="1"/>
  <c r="F40" i="8"/>
  <c r="I39" i="8"/>
  <c r="K39" i="8" s="1"/>
  <c r="F39" i="8"/>
  <c r="I38" i="8"/>
  <c r="K38" i="8" s="1"/>
  <c r="F38" i="8"/>
  <c r="I37" i="8"/>
  <c r="K37" i="8" s="1"/>
  <c r="F37" i="8"/>
  <c r="I36" i="8"/>
  <c r="K36" i="8" s="1"/>
  <c r="F36" i="8"/>
  <c r="I35" i="8"/>
  <c r="K35" i="8" s="1"/>
  <c r="F35" i="8"/>
  <c r="I34" i="8"/>
  <c r="K34" i="8" s="1"/>
  <c r="F34" i="8"/>
  <c r="I33" i="8"/>
  <c r="K33" i="8" s="1"/>
  <c r="F33" i="8"/>
  <c r="I32" i="8"/>
  <c r="K32" i="8" s="1"/>
  <c r="F32" i="8"/>
  <c r="I31" i="8"/>
  <c r="K31" i="8" s="1"/>
  <c r="F31" i="8"/>
  <c r="I30" i="8"/>
  <c r="K30" i="8" s="1"/>
  <c r="F30" i="8"/>
  <c r="I29" i="8"/>
  <c r="K29" i="8" s="1"/>
  <c r="F29" i="8"/>
  <c r="I28" i="8"/>
  <c r="K28" i="8" s="1"/>
  <c r="F28" i="8"/>
  <c r="I27" i="8"/>
  <c r="K27" i="8" s="1"/>
  <c r="F27" i="8"/>
  <c r="I26" i="8"/>
  <c r="K26" i="8" s="1"/>
  <c r="F26" i="8"/>
  <c r="I25" i="8"/>
  <c r="K25" i="8" s="1"/>
  <c r="F25" i="8"/>
  <c r="I24" i="8"/>
  <c r="K24" i="8" s="1"/>
  <c r="F24" i="8"/>
  <c r="I23" i="8"/>
  <c r="K23" i="8" s="1"/>
  <c r="F23" i="8"/>
  <c r="I22" i="8"/>
  <c r="K22" i="8" s="1"/>
  <c r="F22" i="8"/>
  <c r="I21" i="8"/>
  <c r="K21" i="8" s="1"/>
  <c r="F21" i="8"/>
  <c r="I20" i="8"/>
  <c r="K20" i="8" s="1"/>
  <c r="F20" i="8"/>
  <c r="I19" i="8"/>
  <c r="K19" i="8" s="1"/>
  <c r="F19" i="8"/>
  <c r="I18" i="8"/>
  <c r="K18" i="8" s="1"/>
  <c r="F18" i="8"/>
  <c r="I17" i="8"/>
  <c r="K17" i="8" s="1"/>
  <c r="F17" i="8"/>
  <c r="I16" i="8"/>
  <c r="K16" i="8" s="1"/>
  <c r="F16" i="8"/>
  <c r="I15" i="8"/>
  <c r="K15" i="8" s="1"/>
  <c r="F15" i="8"/>
  <c r="I14" i="8"/>
  <c r="K14" i="8" s="1"/>
  <c r="F14" i="8"/>
  <c r="I13" i="8"/>
  <c r="K13" i="8" s="1"/>
  <c r="F13" i="8"/>
  <c r="I12" i="8"/>
  <c r="K12" i="8" s="1"/>
  <c r="F12" i="8"/>
  <c r="I11" i="8"/>
  <c r="K11" i="8" s="1"/>
  <c r="F11" i="8"/>
  <c r="I10" i="8"/>
  <c r="K10" i="8" s="1"/>
  <c r="F10" i="8"/>
  <c r="I9" i="8"/>
  <c r="K9" i="8" s="1"/>
  <c r="F9" i="8"/>
  <c r="I8" i="8"/>
  <c r="K8" i="8" s="1"/>
  <c r="F8" i="8"/>
  <c r="I7" i="8"/>
  <c r="K7" i="8" s="1"/>
  <c r="F7" i="8"/>
  <c r="I6" i="8"/>
  <c r="K6" i="8" s="1"/>
  <c r="F6" i="8"/>
  <c r="I5" i="8"/>
  <c r="K5" i="8" s="1"/>
  <c r="F5" i="8"/>
  <c r="I4" i="8"/>
  <c r="K4" i="8" s="1"/>
  <c r="F4" i="8"/>
  <c r="D3" i="8" s="1"/>
  <c r="I3" i="8"/>
  <c r="K3" i="8" s="1"/>
  <c r="F3" i="8"/>
  <c r="K2" i="8"/>
  <c r="F2" i="8"/>
  <c r="P219" i="7"/>
  <c r="E118" i="2" s="1"/>
  <c r="T218" i="7"/>
  <c r="E172" i="2" s="1"/>
  <c r="S218" i="7"/>
  <c r="P218" i="7"/>
  <c r="E117" i="2" s="1"/>
  <c r="T217" i="7"/>
  <c r="E171" i="2" s="1"/>
  <c r="S217" i="7"/>
  <c r="P217" i="7"/>
  <c r="E116" i="2" s="1"/>
  <c r="T216" i="7"/>
  <c r="E170" i="2" s="1"/>
  <c r="S216" i="7"/>
  <c r="P216" i="7"/>
  <c r="E115" i="2" s="1"/>
  <c r="T215" i="7"/>
  <c r="E169" i="2" s="1"/>
  <c r="S215" i="7"/>
  <c r="P215" i="7"/>
  <c r="E114" i="2" s="1"/>
  <c r="N215" i="7"/>
  <c r="E92" i="2" s="1"/>
  <c r="Y214" i="7"/>
  <c r="E208" i="2" s="1"/>
  <c r="T214" i="7"/>
  <c r="E168" i="2" s="1"/>
  <c r="S214" i="7"/>
  <c r="P214" i="7"/>
  <c r="E113" i="2" s="1"/>
  <c r="N214" i="7"/>
  <c r="E91" i="2" s="1"/>
  <c r="Y213" i="7"/>
  <c r="E207" i="2" s="1"/>
  <c r="T213" i="7"/>
  <c r="E167" i="2" s="1"/>
  <c r="S213" i="7"/>
  <c r="P213" i="7"/>
  <c r="E112" i="2" s="1"/>
  <c r="N213" i="7"/>
  <c r="E90" i="2" s="1"/>
  <c r="Y212" i="7"/>
  <c r="E206" i="2" s="1"/>
  <c r="T212" i="7"/>
  <c r="E166" i="2" s="1"/>
  <c r="S212" i="7"/>
  <c r="P212" i="7"/>
  <c r="E111" i="2" s="1"/>
  <c r="N212" i="7"/>
  <c r="E89" i="2" s="1"/>
  <c r="Y211" i="7"/>
  <c r="E205" i="2" s="1"/>
  <c r="T211" i="7"/>
  <c r="E165" i="2" s="1"/>
  <c r="S211" i="7"/>
  <c r="P211" i="7"/>
  <c r="E110" i="2" s="1"/>
  <c r="N211" i="7"/>
  <c r="E88" i="2" s="1"/>
  <c r="Y210" i="7"/>
  <c r="E204" i="2" s="1"/>
  <c r="T210" i="7"/>
  <c r="E164" i="2" s="1"/>
  <c r="S210" i="7"/>
  <c r="P210" i="7"/>
  <c r="E109" i="2" s="1"/>
  <c r="N210" i="7"/>
  <c r="E87" i="2" s="1"/>
  <c r="Y209" i="7"/>
  <c r="E203" i="2" s="1"/>
  <c r="T209" i="7"/>
  <c r="E163" i="2" s="1"/>
  <c r="S209" i="7"/>
  <c r="P209" i="7"/>
  <c r="E108" i="2" s="1"/>
  <c r="N209" i="7"/>
  <c r="E86" i="2" s="1"/>
  <c r="B209" i="7"/>
  <c r="E14" i="2" s="1"/>
  <c r="Y208" i="7"/>
  <c r="E202" i="2" s="1"/>
  <c r="T208" i="7"/>
  <c r="E162" i="2" s="1"/>
  <c r="S208" i="7"/>
  <c r="P208" i="7"/>
  <c r="E107" i="2" s="1"/>
  <c r="N208" i="7"/>
  <c r="E85" i="2" s="1"/>
  <c r="C208" i="7"/>
  <c r="E31" i="2" s="1"/>
  <c r="B208" i="7"/>
  <c r="E13" i="2" s="1"/>
  <c r="AG207" i="7"/>
  <c r="E246" i="2" s="1"/>
  <c r="Y207" i="7"/>
  <c r="E201" i="2" s="1"/>
  <c r="T207" i="7"/>
  <c r="E161" i="2" s="1"/>
  <c r="S207" i="7"/>
  <c r="P207" i="7"/>
  <c r="E106" i="2" s="1"/>
  <c r="N207" i="7"/>
  <c r="E84" i="2" s="1"/>
  <c r="L207" i="7"/>
  <c r="E37" i="2" s="1"/>
  <c r="C207" i="7"/>
  <c r="E30" i="2" s="1"/>
  <c r="B207" i="7"/>
  <c r="E12" i="2" s="1"/>
  <c r="AG206" i="7"/>
  <c r="E245" i="2" s="1"/>
  <c r="AF206" i="7"/>
  <c r="E239" i="2" s="1"/>
  <c r="Y206" i="7"/>
  <c r="E200" i="2" s="1"/>
  <c r="T206" i="7"/>
  <c r="E160" i="2" s="1"/>
  <c r="S206" i="7"/>
  <c r="P206" i="7"/>
  <c r="E105" i="2" s="1"/>
  <c r="O206" i="7"/>
  <c r="E99" i="2" s="1"/>
  <c r="N206" i="7"/>
  <c r="E83" i="2" s="1"/>
  <c r="L206" i="7"/>
  <c r="E36" i="2" s="1"/>
  <c r="C206" i="7"/>
  <c r="E29" i="2" s="1"/>
  <c r="B206" i="7"/>
  <c r="E11" i="2" s="1"/>
  <c r="AJ205" i="7"/>
  <c r="E269" i="2" s="1"/>
  <c r="AI205" i="7"/>
  <c r="E264" i="2" s="1"/>
  <c r="AH205" i="7"/>
  <c r="AG205" i="7"/>
  <c r="AF205" i="7"/>
  <c r="E238" i="2" s="1"/>
  <c r="AE205" i="7"/>
  <c r="E233" i="2" s="1"/>
  <c r="AD205" i="7"/>
  <c r="E228" i="2" s="1"/>
  <c r="AC205" i="7"/>
  <c r="E223" i="2" s="1"/>
  <c r="AA205" i="7"/>
  <c r="E218" i="2" s="1"/>
  <c r="Z205" i="7"/>
  <c r="E213" i="2" s="1"/>
  <c r="Y205" i="7"/>
  <c r="E199" i="2" s="1"/>
  <c r="W205" i="7"/>
  <c r="E77" i="2" s="1"/>
  <c r="G77" i="2" s="1"/>
  <c r="V205" i="7"/>
  <c r="E72" i="2" s="1"/>
  <c r="U205" i="7"/>
  <c r="E67" i="2" s="1"/>
  <c r="T205" i="7"/>
  <c r="E159" i="2" s="1"/>
  <c r="S205" i="7"/>
  <c r="P205" i="7"/>
  <c r="E104" i="2" s="1"/>
  <c r="O205" i="7"/>
  <c r="E98" i="2" s="1"/>
  <c r="N205" i="7"/>
  <c r="E82" i="2" s="1"/>
  <c r="M205" i="7"/>
  <c r="E48" i="2" s="1"/>
  <c r="L205" i="7"/>
  <c r="E35" i="2" s="1"/>
  <c r="C205" i="7"/>
  <c r="E28" i="2" s="1"/>
  <c r="B205" i="7"/>
  <c r="E10" i="2" s="1"/>
  <c r="AJ204" i="7"/>
  <c r="E268" i="2" s="1"/>
  <c r="AI204" i="7"/>
  <c r="E263" i="2" s="1"/>
  <c r="AH204" i="7"/>
  <c r="AG204" i="7"/>
  <c r="AF204" i="7"/>
  <c r="E237" i="2" s="1"/>
  <c r="AE204" i="7"/>
  <c r="E232" i="2" s="1"/>
  <c r="AD204" i="7"/>
  <c r="E227" i="2" s="1"/>
  <c r="AC204" i="7"/>
  <c r="E222" i="2" s="1"/>
  <c r="AA204" i="7"/>
  <c r="E217" i="2" s="1"/>
  <c r="Z204" i="7"/>
  <c r="E212" i="2" s="1"/>
  <c r="Y204" i="7"/>
  <c r="E198" i="2" s="1"/>
  <c r="W204" i="7"/>
  <c r="E76" i="2" s="1"/>
  <c r="V204" i="7"/>
  <c r="E71" i="2" s="1"/>
  <c r="U204" i="7"/>
  <c r="E66" i="2" s="1"/>
  <c r="T204" i="7"/>
  <c r="E158" i="2" s="1"/>
  <c r="S204" i="7"/>
  <c r="P204" i="7"/>
  <c r="E103" i="2" s="1"/>
  <c r="O204" i="7"/>
  <c r="E97" i="2" s="1"/>
  <c r="N204" i="7"/>
  <c r="E81" i="2" s="1"/>
  <c r="M204" i="7"/>
  <c r="E47" i="2" s="1"/>
  <c r="L204" i="7"/>
  <c r="E34" i="2" s="1"/>
  <c r="C204" i="7"/>
  <c r="E27" i="2" s="1"/>
  <c r="B204" i="7"/>
  <c r="E9" i="2" s="1"/>
  <c r="E18" i="2" s="1"/>
  <c r="AJ203" i="7"/>
  <c r="E267" i="2" s="1"/>
  <c r="AI203" i="7"/>
  <c r="E262" i="2" s="1"/>
  <c r="AH203" i="7"/>
  <c r="AG203" i="7"/>
  <c r="AF203" i="7"/>
  <c r="E236" i="2" s="1"/>
  <c r="AE203" i="7"/>
  <c r="E231" i="2" s="1"/>
  <c r="AD203" i="7"/>
  <c r="E226" i="2" s="1"/>
  <c r="AC203" i="7"/>
  <c r="E221" i="2" s="1"/>
  <c r="AA203" i="7"/>
  <c r="E216" i="2" s="1"/>
  <c r="Z203" i="7"/>
  <c r="E211" i="2" s="1"/>
  <c r="Y203" i="7"/>
  <c r="E197" i="2" s="1"/>
  <c r="W203" i="7"/>
  <c r="E75" i="2" s="1"/>
  <c r="V203" i="7"/>
  <c r="E70" i="2" s="1"/>
  <c r="U203" i="7"/>
  <c r="E65" i="2" s="1"/>
  <c r="T203" i="7"/>
  <c r="E157" i="2" s="1"/>
  <c r="S203" i="7"/>
  <c r="R203" i="7"/>
  <c r="E194" i="2" s="1"/>
  <c r="Q203" i="7"/>
  <c r="E193" i="2" s="1"/>
  <c r="P203" i="7"/>
  <c r="E102" i="2" s="1"/>
  <c r="O203" i="7"/>
  <c r="E96" i="2" s="1"/>
  <c r="N203" i="7"/>
  <c r="E80" i="2" s="1"/>
  <c r="M203" i="7"/>
  <c r="E46" i="2" s="1"/>
  <c r="L203" i="7"/>
  <c r="E33" i="2" s="1"/>
  <c r="C203" i="7"/>
  <c r="E26" i="2" s="1"/>
  <c r="B203" i="7"/>
  <c r="E8" i="2" s="1"/>
  <c r="A203" i="7"/>
  <c r="E5" i="2" s="1"/>
  <c r="I200" i="7"/>
  <c r="K200" i="7" s="1"/>
  <c r="F200" i="7"/>
  <c r="I199" i="7"/>
  <c r="K199" i="7" s="1"/>
  <c r="F199" i="7"/>
  <c r="I198" i="7"/>
  <c r="K198" i="7" s="1"/>
  <c r="F198" i="7"/>
  <c r="I197" i="7"/>
  <c r="K197" i="7" s="1"/>
  <c r="F197" i="7"/>
  <c r="I196" i="7"/>
  <c r="K196" i="7" s="1"/>
  <c r="F196" i="7"/>
  <c r="I195" i="7"/>
  <c r="K195" i="7" s="1"/>
  <c r="F195" i="7"/>
  <c r="I194" i="7"/>
  <c r="K194" i="7" s="1"/>
  <c r="F194" i="7"/>
  <c r="I193" i="7"/>
  <c r="K193" i="7" s="1"/>
  <c r="F193" i="7"/>
  <c r="I192" i="7"/>
  <c r="K192" i="7" s="1"/>
  <c r="F192" i="7"/>
  <c r="I191" i="7"/>
  <c r="K191" i="7" s="1"/>
  <c r="F191" i="7"/>
  <c r="I190" i="7"/>
  <c r="K190" i="7" s="1"/>
  <c r="F190" i="7"/>
  <c r="I189" i="7"/>
  <c r="K189" i="7" s="1"/>
  <c r="F189" i="7"/>
  <c r="I188" i="7"/>
  <c r="K188" i="7" s="1"/>
  <c r="F188" i="7"/>
  <c r="I187" i="7"/>
  <c r="K187" i="7" s="1"/>
  <c r="F187" i="7"/>
  <c r="I186" i="7"/>
  <c r="K186" i="7" s="1"/>
  <c r="F186" i="7"/>
  <c r="I185" i="7"/>
  <c r="K185" i="7" s="1"/>
  <c r="F185" i="7"/>
  <c r="I184" i="7"/>
  <c r="K184" i="7" s="1"/>
  <c r="F184" i="7"/>
  <c r="I183" i="7"/>
  <c r="K183" i="7" s="1"/>
  <c r="F183" i="7"/>
  <c r="I182" i="7"/>
  <c r="K182" i="7" s="1"/>
  <c r="F182" i="7"/>
  <c r="I181" i="7"/>
  <c r="K181" i="7" s="1"/>
  <c r="F181" i="7"/>
  <c r="I180" i="7"/>
  <c r="K180" i="7" s="1"/>
  <c r="F180" i="7"/>
  <c r="I179" i="7"/>
  <c r="K179" i="7" s="1"/>
  <c r="F179" i="7"/>
  <c r="I178" i="7"/>
  <c r="K178" i="7" s="1"/>
  <c r="F178" i="7"/>
  <c r="I177" i="7"/>
  <c r="K177" i="7" s="1"/>
  <c r="F177" i="7"/>
  <c r="I176" i="7"/>
  <c r="K176" i="7" s="1"/>
  <c r="F176" i="7"/>
  <c r="I175" i="7"/>
  <c r="K175" i="7" s="1"/>
  <c r="F175" i="7"/>
  <c r="I174" i="7"/>
  <c r="K174" i="7" s="1"/>
  <c r="F174" i="7"/>
  <c r="I173" i="7"/>
  <c r="K173" i="7" s="1"/>
  <c r="F173" i="7"/>
  <c r="I172" i="7"/>
  <c r="K172" i="7" s="1"/>
  <c r="F172" i="7"/>
  <c r="I171" i="7"/>
  <c r="K171" i="7" s="1"/>
  <c r="F171" i="7"/>
  <c r="I170" i="7"/>
  <c r="K170" i="7" s="1"/>
  <c r="F170" i="7"/>
  <c r="I169" i="7"/>
  <c r="K169" i="7" s="1"/>
  <c r="F169" i="7"/>
  <c r="I168" i="7"/>
  <c r="K168" i="7" s="1"/>
  <c r="F168" i="7"/>
  <c r="I167" i="7"/>
  <c r="K167" i="7" s="1"/>
  <c r="F167" i="7"/>
  <c r="I166" i="7"/>
  <c r="K166" i="7" s="1"/>
  <c r="F166" i="7"/>
  <c r="I165" i="7"/>
  <c r="K165" i="7" s="1"/>
  <c r="F165" i="7"/>
  <c r="I164" i="7"/>
  <c r="K164" i="7" s="1"/>
  <c r="F164" i="7"/>
  <c r="I163" i="7"/>
  <c r="K163" i="7" s="1"/>
  <c r="F163" i="7"/>
  <c r="I162" i="7"/>
  <c r="K162" i="7" s="1"/>
  <c r="F162" i="7"/>
  <c r="I161" i="7"/>
  <c r="K161" i="7" s="1"/>
  <c r="F161" i="7"/>
  <c r="I160" i="7"/>
  <c r="K160" i="7" s="1"/>
  <c r="F160" i="7"/>
  <c r="I159" i="7"/>
  <c r="K159" i="7" s="1"/>
  <c r="F159" i="7"/>
  <c r="I158" i="7"/>
  <c r="K158" i="7" s="1"/>
  <c r="F158" i="7"/>
  <c r="I157" i="7"/>
  <c r="K157" i="7" s="1"/>
  <c r="F157" i="7"/>
  <c r="I156" i="7"/>
  <c r="K156" i="7" s="1"/>
  <c r="F156" i="7"/>
  <c r="I155" i="7"/>
  <c r="K155" i="7" s="1"/>
  <c r="F155" i="7"/>
  <c r="I154" i="7"/>
  <c r="K154" i="7" s="1"/>
  <c r="F154" i="7"/>
  <c r="I153" i="7"/>
  <c r="K153" i="7" s="1"/>
  <c r="F153" i="7"/>
  <c r="I152" i="7"/>
  <c r="K152" i="7" s="1"/>
  <c r="F152" i="7"/>
  <c r="I151" i="7"/>
  <c r="K151" i="7" s="1"/>
  <c r="F151" i="7"/>
  <c r="I150" i="7"/>
  <c r="K150" i="7" s="1"/>
  <c r="F150" i="7"/>
  <c r="I149" i="7"/>
  <c r="K149" i="7" s="1"/>
  <c r="F149" i="7"/>
  <c r="I148" i="7"/>
  <c r="K148" i="7" s="1"/>
  <c r="F148" i="7"/>
  <c r="I147" i="7"/>
  <c r="K147" i="7" s="1"/>
  <c r="F147" i="7"/>
  <c r="I146" i="7"/>
  <c r="K146" i="7" s="1"/>
  <c r="F146" i="7"/>
  <c r="I145" i="7"/>
  <c r="K145" i="7" s="1"/>
  <c r="F145" i="7"/>
  <c r="I144" i="7"/>
  <c r="K144" i="7" s="1"/>
  <c r="F144" i="7"/>
  <c r="I143" i="7"/>
  <c r="K143" i="7" s="1"/>
  <c r="F143" i="7"/>
  <c r="I142" i="7"/>
  <c r="K142" i="7" s="1"/>
  <c r="F142" i="7"/>
  <c r="I141" i="7"/>
  <c r="K141" i="7" s="1"/>
  <c r="F141" i="7"/>
  <c r="I140" i="7"/>
  <c r="K140" i="7" s="1"/>
  <c r="F140" i="7"/>
  <c r="I139" i="7"/>
  <c r="K139" i="7" s="1"/>
  <c r="F139" i="7"/>
  <c r="I138" i="7"/>
  <c r="K138" i="7" s="1"/>
  <c r="F138" i="7"/>
  <c r="I137" i="7"/>
  <c r="K137" i="7" s="1"/>
  <c r="F137" i="7"/>
  <c r="I136" i="7"/>
  <c r="K136" i="7" s="1"/>
  <c r="F136" i="7"/>
  <c r="I135" i="7"/>
  <c r="K135" i="7" s="1"/>
  <c r="F135" i="7"/>
  <c r="I134" i="7"/>
  <c r="K134" i="7" s="1"/>
  <c r="F134" i="7"/>
  <c r="I133" i="7"/>
  <c r="K133" i="7" s="1"/>
  <c r="F133" i="7"/>
  <c r="I132" i="7"/>
  <c r="K132" i="7" s="1"/>
  <c r="F132" i="7"/>
  <c r="I131" i="7"/>
  <c r="K131" i="7" s="1"/>
  <c r="F131" i="7"/>
  <c r="I130" i="7"/>
  <c r="K130" i="7" s="1"/>
  <c r="F130" i="7"/>
  <c r="I129" i="7"/>
  <c r="K129" i="7" s="1"/>
  <c r="F129" i="7"/>
  <c r="I128" i="7"/>
  <c r="K128" i="7" s="1"/>
  <c r="F128" i="7"/>
  <c r="I127" i="7"/>
  <c r="K127" i="7" s="1"/>
  <c r="F127" i="7"/>
  <c r="I126" i="7"/>
  <c r="K126" i="7" s="1"/>
  <c r="F126" i="7"/>
  <c r="I125" i="7"/>
  <c r="K125" i="7" s="1"/>
  <c r="F125" i="7"/>
  <c r="I124" i="7"/>
  <c r="K124" i="7" s="1"/>
  <c r="F124" i="7"/>
  <c r="I123" i="7"/>
  <c r="K123" i="7" s="1"/>
  <c r="F123" i="7"/>
  <c r="I122" i="7"/>
  <c r="K122" i="7" s="1"/>
  <c r="F122" i="7"/>
  <c r="I121" i="7"/>
  <c r="K121" i="7" s="1"/>
  <c r="F121" i="7"/>
  <c r="I120" i="7"/>
  <c r="K120" i="7" s="1"/>
  <c r="F120" i="7"/>
  <c r="I119" i="7"/>
  <c r="K119" i="7" s="1"/>
  <c r="F119" i="7"/>
  <c r="I118" i="7"/>
  <c r="K118" i="7" s="1"/>
  <c r="F118" i="7"/>
  <c r="I117" i="7"/>
  <c r="K117" i="7" s="1"/>
  <c r="F117" i="7"/>
  <c r="I116" i="7"/>
  <c r="K116" i="7" s="1"/>
  <c r="F116" i="7"/>
  <c r="I115" i="7"/>
  <c r="K115" i="7" s="1"/>
  <c r="F115" i="7"/>
  <c r="I114" i="7"/>
  <c r="K114" i="7" s="1"/>
  <c r="F114" i="7"/>
  <c r="I113" i="7"/>
  <c r="K113" i="7" s="1"/>
  <c r="F113" i="7"/>
  <c r="I112" i="7"/>
  <c r="K112" i="7" s="1"/>
  <c r="F112" i="7"/>
  <c r="I111" i="7"/>
  <c r="K111" i="7" s="1"/>
  <c r="F111" i="7"/>
  <c r="I110" i="7"/>
  <c r="K110" i="7" s="1"/>
  <c r="F110" i="7"/>
  <c r="I109" i="7"/>
  <c r="K109" i="7" s="1"/>
  <c r="F109" i="7"/>
  <c r="I108" i="7"/>
  <c r="K108" i="7" s="1"/>
  <c r="F108" i="7"/>
  <c r="I107" i="7"/>
  <c r="K107" i="7" s="1"/>
  <c r="F107" i="7"/>
  <c r="I106" i="7"/>
  <c r="K106" i="7" s="1"/>
  <c r="F106" i="7"/>
  <c r="I105" i="7"/>
  <c r="K105" i="7" s="1"/>
  <c r="F105" i="7"/>
  <c r="I104" i="7"/>
  <c r="K104" i="7" s="1"/>
  <c r="F104" i="7"/>
  <c r="I103" i="7"/>
  <c r="K103" i="7" s="1"/>
  <c r="F103" i="7"/>
  <c r="I102" i="7"/>
  <c r="K102" i="7" s="1"/>
  <c r="F102" i="7"/>
  <c r="I101" i="7"/>
  <c r="K101" i="7" s="1"/>
  <c r="F101" i="7"/>
  <c r="I100" i="7"/>
  <c r="K100" i="7" s="1"/>
  <c r="F100" i="7"/>
  <c r="I99" i="7"/>
  <c r="K99" i="7" s="1"/>
  <c r="F99" i="7"/>
  <c r="I98" i="7"/>
  <c r="K98" i="7" s="1"/>
  <c r="F98" i="7"/>
  <c r="I97" i="7"/>
  <c r="K97" i="7" s="1"/>
  <c r="F97" i="7"/>
  <c r="I96" i="7"/>
  <c r="K96" i="7" s="1"/>
  <c r="F96" i="7"/>
  <c r="I95" i="7"/>
  <c r="K95" i="7" s="1"/>
  <c r="F95" i="7"/>
  <c r="I94" i="7"/>
  <c r="K94" i="7" s="1"/>
  <c r="F94" i="7"/>
  <c r="I93" i="7"/>
  <c r="K93" i="7" s="1"/>
  <c r="F93" i="7"/>
  <c r="I92" i="7"/>
  <c r="K92" i="7" s="1"/>
  <c r="F92" i="7"/>
  <c r="I91" i="7"/>
  <c r="K91" i="7" s="1"/>
  <c r="F91" i="7"/>
  <c r="I90" i="7"/>
  <c r="K90" i="7" s="1"/>
  <c r="F90" i="7"/>
  <c r="I89" i="7"/>
  <c r="K89" i="7" s="1"/>
  <c r="F89" i="7"/>
  <c r="I88" i="7"/>
  <c r="K88" i="7" s="1"/>
  <c r="F88" i="7"/>
  <c r="I87" i="7"/>
  <c r="K87" i="7" s="1"/>
  <c r="F87" i="7"/>
  <c r="I86" i="7"/>
  <c r="K86" i="7" s="1"/>
  <c r="F86" i="7"/>
  <c r="I85" i="7"/>
  <c r="K85" i="7" s="1"/>
  <c r="F85" i="7"/>
  <c r="I84" i="7"/>
  <c r="K84" i="7" s="1"/>
  <c r="F84" i="7"/>
  <c r="I83" i="7"/>
  <c r="K83" i="7" s="1"/>
  <c r="F83" i="7"/>
  <c r="I82" i="7"/>
  <c r="K82" i="7" s="1"/>
  <c r="F82" i="7"/>
  <c r="I81" i="7"/>
  <c r="K81" i="7" s="1"/>
  <c r="F81" i="7"/>
  <c r="I80" i="7"/>
  <c r="K80" i="7" s="1"/>
  <c r="F80" i="7"/>
  <c r="I79" i="7"/>
  <c r="K79" i="7" s="1"/>
  <c r="F79" i="7"/>
  <c r="I78" i="7"/>
  <c r="K78" i="7" s="1"/>
  <c r="F78" i="7"/>
  <c r="I77" i="7"/>
  <c r="K77" i="7" s="1"/>
  <c r="F77" i="7"/>
  <c r="I76" i="7"/>
  <c r="K76" i="7" s="1"/>
  <c r="F76" i="7"/>
  <c r="I75" i="7"/>
  <c r="K75" i="7" s="1"/>
  <c r="F75" i="7"/>
  <c r="I74" i="7"/>
  <c r="K74" i="7" s="1"/>
  <c r="F74" i="7"/>
  <c r="I73" i="7"/>
  <c r="K73" i="7" s="1"/>
  <c r="F73" i="7"/>
  <c r="I72" i="7"/>
  <c r="K72" i="7" s="1"/>
  <c r="F72" i="7"/>
  <c r="I71" i="7"/>
  <c r="K71" i="7" s="1"/>
  <c r="F71" i="7"/>
  <c r="I70" i="7"/>
  <c r="K70" i="7" s="1"/>
  <c r="F70" i="7"/>
  <c r="I69" i="7"/>
  <c r="K69" i="7" s="1"/>
  <c r="F69" i="7"/>
  <c r="I68" i="7"/>
  <c r="K68" i="7" s="1"/>
  <c r="F68" i="7"/>
  <c r="I67" i="7"/>
  <c r="K67" i="7" s="1"/>
  <c r="F67" i="7"/>
  <c r="I66" i="7"/>
  <c r="K66" i="7" s="1"/>
  <c r="F66" i="7"/>
  <c r="I65" i="7"/>
  <c r="K65" i="7" s="1"/>
  <c r="F65" i="7"/>
  <c r="I64" i="7"/>
  <c r="K64" i="7" s="1"/>
  <c r="F64" i="7"/>
  <c r="I63" i="7"/>
  <c r="K63" i="7" s="1"/>
  <c r="F63" i="7"/>
  <c r="I62" i="7"/>
  <c r="K62" i="7" s="1"/>
  <c r="F62" i="7"/>
  <c r="I61" i="7"/>
  <c r="K61" i="7" s="1"/>
  <c r="F61" i="7"/>
  <c r="I60" i="7"/>
  <c r="K60" i="7" s="1"/>
  <c r="F60" i="7"/>
  <c r="I59" i="7"/>
  <c r="K59" i="7" s="1"/>
  <c r="F59" i="7"/>
  <c r="I58" i="7"/>
  <c r="K58" i="7" s="1"/>
  <c r="F58" i="7"/>
  <c r="I57" i="7"/>
  <c r="K57" i="7" s="1"/>
  <c r="F57" i="7"/>
  <c r="I56" i="7"/>
  <c r="K56" i="7" s="1"/>
  <c r="F56" i="7"/>
  <c r="I55" i="7"/>
  <c r="K55" i="7" s="1"/>
  <c r="F55" i="7"/>
  <c r="D54" i="7" s="1"/>
  <c r="I54" i="7"/>
  <c r="K54" i="7" s="1"/>
  <c r="F54" i="7"/>
  <c r="I53" i="7"/>
  <c r="K53" i="7" s="1"/>
  <c r="F53" i="7"/>
  <c r="I52" i="7"/>
  <c r="K52" i="7" s="1"/>
  <c r="F52" i="7"/>
  <c r="I51" i="7"/>
  <c r="K51" i="7" s="1"/>
  <c r="F51" i="7"/>
  <c r="I50" i="7"/>
  <c r="K50" i="7" s="1"/>
  <c r="F50" i="7"/>
  <c r="I49" i="7"/>
  <c r="K49" i="7" s="1"/>
  <c r="F49" i="7"/>
  <c r="I48" i="7"/>
  <c r="K48" i="7" s="1"/>
  <c r="F48" i="7"/>
  <c r="I47" i="7"/>
  <c r="K47" i="7" s="1"/>
  <c r="F47" i="7"/>
  <c r="D46" i="7" s="1"/>
  <c r="I46" i="7"/>
  <c r="K46" i="7" s="1"/>
  <c r="F46" i="7"/>
  <c r="I45" i="7"/>
  <c r="K45" i="7" s="1"/>
  <c r="F45" i="7"/>
  <c r="I44" i="7"/>
  <c r="K44" i="7" s="1"/>
  <c r="F44" i="7"/>
  <c r="I43" i="7"/>
  <c r="K43" i="7" s="1"/>
  <c r="F43" i="7"/>
  <c r="I42" i="7"/>
  <c r="K42" i="7" s="1"/>
  <c r="F42" i="7"/>
  <c r="I41" i="7"/>
  <c r="K41" i="7" s="1"/>
  <c r="F41" i="7"/>
  <c r="I40" i="7"/>
  <c r="K40" i="7" s="1"/>
  <c r="F40" i="7"/>
  <c r="I39" i="7"/>
  <c r="K39" i="7" s="1"/>
  <c r="F39" i="7"/>
  <c r="I38" i="7"/>
  <c r="K38" i="7" s="1"/>
  <c r="F38" i="7"/>
  <c r="I37" i="7"/>
  <c r="K37" i="7" s="1"/>
  <c r="F37" i="7"/>
  <c r="I36" i="7"/>
  <c r="K36" i="7" s="1"/>
  <c r="F36" i="7"/>
  <c r="D35" i="7" s="1"/>
  <c r="I35" i="7"/>
  <c r="K35" i="7" s="1"/>
  <c r="F35" i="7"/>
  <c r="I34" i="7"/>
  <c r="K34" i="7" s="1"/>
  <c r="F34" i="7"/>
  <c r="I33" i="7"/>
  <c r="K33" i="7" s="1"/>
  <c r="F33" i="7"/>
  <c r="I32" i="7"/>
  <c r="K32" i="7" s="1"/>
  <c r="F32" i="7"/>
  <c r="I31" i="7"/>
  <c r="K31" i="7" s="1"/>
  <c r="F31" i="7"/>
  <c r="I30" i="7"/>
  <c r="K30" i="7" s="1"/>
  <c r="F30" i="7"/>
  <c r="I29" i="7"/>
  <c r="K29" i="7" s="1"/>
  <c r="F29" i="7"/>
  <c r="I28" i="7"/>
  <c r="K28" i="7" s="1"/>
  <c r="F28" i="7"/>
  <c r="I27" i="7"/>
  <c r="K27" i="7" s="1"/>
  <c r="F27" i="7"/>
  <c r="I26" i="7"/>
  <c r="K26" i="7" s="1"/>
  <c r="F26" i="7"/>
  <c r="I25" i="7"/>
  <c r="K25" i="7" s="1"/>
  <c r="F25" i="7"/>
  <c r="I24" i="7"/>
  <c r="K24" i="7" s="1"/>
  <c r="F24" i="7"/>
  <c r="I23" i="7"/>
  <c r="K23" i="7" s="1"/>
  <c r="F23" i="7"/>
  <c r="I22" i="7"/>
  <c r="K22" i="7" s="1"/>
  <c r="F22" i="7"/>
  <c r="I21" i="7"/>
  <c r="K21" i="7" s="1"/>
  <c r="F21" i="7"/>
  <c r="I20" i="7"/>
  <c r="K20" i="7" s="1"/>
  <c r="F20" i="7"/>
  <c r="I19" i="7"/>
  <c r="K19" i="7" s="1"/>
  <c r="F19" i="7"/>
  <c r="I18" i="7"/>
  <c r="K18" i="7" s="1"/>
  <c r="F18" i="7"/>
  <c r="I17" i="7"/>
  <c r="K17" i="7" s="1"/>
  <c r="F17" i="7"/>
  <c r="I16" i="7"/>
  <c r="K16" i="7" s="1"/>
  <c r="F16" i="7"/>
  <c r="I15" i="7"/>
  <c r="K15" i="7" s="1"/>
  <c r="F15" i="7"/>
  <c r="I14" i="7"/>
  <c r="K14" i="7" s="1"/>
  <c r="F14" i="7"/>
  <c r="I13" i="7"/>
  <c r="K13" i="7" s="1"/>
  <c r="F13" i="7"/>
  <c r="I12" i="7"/>
  <c r="K12" i="7" s="1"/>
  <c r="F12" i="7"/>
  <c r="I11" i="7"/>
  <c r="K11" i="7" s="1"/>
  <c r="F11" i="7"/>
  <c r="I10" i="7"/>
  <c r="K10" i="7" s="1"/>
  <c r="F10" i="7"/>
  <c r="I9" i="7"/>
  <c r="K9" i="7" s="1"/>
  <c r="F9" i="7"/>
  <c r="I8" i="7"/>
  <c r="K8" i="7" s="1"/>
  <c r="F8" i="7"/>
  <c r="I7" i="7"/>
  <c r="K7" i="7" s="1"/>
  <c r="F7" i="7"/>
  <c r="I6" i="7"/>
  <c r="K6" i="7" s="1"/>
  <c r="F6" i="7"/>
  <c r="I5" i="7"/>
  <c r="K5" i="7" s="1"/>
  <c r="F5" i="7"/>
  <c r="I4" i="7"/>
  <c r="K4" i="7" s="1"/>
  <c r="F4" i="7"/>
  <c r="I3" i="7"/>
  <c r="K3" i="7" s="1"/>
  <c r="F3" i="7"/>
  <c r="K2" i="7"/>
  <c r="F2" i="7"/>
  <c r="P219" i="6"/>
  <c r="F118" i="2" s="1"/>
  <c r="T218" i="6"/>
  <c r="F172" i="2" s="1"/>
  <c r="S218" i="6"/>
  <c r="P218" i="6"/>
  <c r="F117" i="2" s="1"/>
  <c r="T217" i="6"/>
  <c r="F171" i="2" s="1"/>
  <c r="S217" i="6"/>
  <c r="P217" i="6"/>
  <c r="F116" i="2" s="1"/>
  <c r="T216" i="6"/>
  <c r="F170" i="2" s="1"/>
  <c r="S216" i="6"/>
  <c r="P216" i="6"/>
  <c r="F115" i="2" s="1"/>
  <c r="T215" i="6"/>
  <c r="F169" i="2" s="1"/>
  <c r="S215" i="6"/>
  <c r="P215" i="6"/>
  <c r="F114" i="2" s="1"/>
  <c r="N215" i="6"/>
  <c r="F92" i="2" s="1"/>
  <c r="Y214" i="6"/>
  <c r="F208" i="2" s="1"/>
  <c r="T214" i="6"/>
  <c r="F168" i="2" s="1"/>
  <c r="S214" i="6"/>
  <c r="P214" i="6"/>
  <c r="F113" i="2" s="1"/>
  <c r="N214" i="6"/>
  <c r="F91" i="2" s="1"/>
  <c r="Y213" i="6"/>
  <c r="F207" i="2" s="1"/>
  <c r="T213" i="6"/>
  <c r="F167" i="2" s="1"/>
  <c r="S213" i="6"/>
  <c r="P213" i="6"/>
  <c r="F112" i="2" s="1"/>
  <c r="N213" i="6"/>
  <c r="F90" i="2" s="1"/>
  <c r="Y212" i="6"/>
  <c r="F206" i="2" s="1"/>
  <c r="T212" i="6"/>
  <c r="F166" i="2" s="1"/>
  <c r="S212" i="6"/>
  <c r="P212" i="6"/>
  <c r="F111" i="2" s="1"/>
  <c r="N212" i="6"/>
  <c r="F89" i="2" s="1"/>
  <c r="Y211" i="6"/>
  <c r="F205" i="2" s="1"/>
  <c r="T211" i="6"/>
  <c r="F165" i="2" s="1"/>
  <c r="S211" i="6"/>
  <c r="P211" i="6"/>
  <c r="F110" i="2" s="1"/>
  <c r="N211" i="6"/>
  <c r="F88" i="2" s="1"/>
  <c r="Y210" i="6"/>
  <c r="F204" i="2" s="1"/>
  <c r="T210" i="6"/>
  <c r="F164" i="2" s="1"/>
  <c r="S210" i="6"/>
  <c r="P210" i="6"/>
  <c r="F109" i="2" s="1"/>
  <c r="N210" i="6"/>
  <c r="F87" i="2" s="1"/>
  <c r="Y209" i="6"/>
  <c r="F203" i="2" s="1"/>
  <c r="T209" i="6"/>
  <c r="F163" i="2" s="1"/>
  <c r="S209" i="6"/>
  <c r="P209" i="6"/>
  <c r="F108" i="2" s="1"/>
  <c r="N209" i="6"/>
  <c r="F86" i="2" s="1"/>
  <c r="B209" i="6"/>
  <c r="F14" i="2" s="1"/>
  <c r="Y208" i="6"/>
  <c r="F202" i="2" s="1"/>
  <c r="T208" i="6"/>
  <c r="F162" i="2" s="1"/>
  <c r="S208" i="6"/>
  <c r="P208" i="6"/>
  <c r="F107" i="2" s="1"/>
  <c r="N208" i="6"/>
  <c r="F85" i="2" s="1"/>
  <c r="C208" i="6"/>
  <c r="F31" i="2" s="1"/>
  <c r="B208" i="6"/>
  <c r="F13" i="2" s="1"/>
  <c r="AG207" i="6"/>
  <c r="F246" i="2" s="1"/>
  <c r="Y207" i="6"/>
  <c r="F201" i="2" s="1"/>
  <c r="T207" i="6"/>
  <c r="F161" i="2" s="1"/>
  <c r="S207" i="6"/>
  <c r="P207" i="6"/>
  <c r="F106" i="2" s="1"/>
  <c r="N207" i="6"/>
  <c r="F84" i="2" s="1"/>
  <c r="L207" i="6"/>
  <c r="F37" i="2" s="1"/>
  <c r="C207" i="6"/>
  <c r="F30" i="2" s="1"/>
  <c r="B207" i="6"/>
  <c r="F12" i="2" s="1"/>
  <c r="AG206" i="6"/>
  <c r="F245" i="2" s="1"/>
  <c r="AF206" i="6"/>
  <c r="F239" i="2" s="1"/>
  <c r="Y206" i="6"/>
  <c r="F200" i="2" s="1"/>
  <c r="T206" i="6"/>
  <c r="F160" i="2" s="1"/>
  <c r="S206" i="6"/>
  <c r="P206" i="6"/>
  <c r="F105" i="2" s="1"/>
  <c r="O206" i="6"/>
  <c r="F99" i="2" s="1"/>
  <c r="N206" i="6"/>
  <c r="F83" i="2" s="1"/>
  <c r="L206" i="6"/>
  <c r="F36" i="2" s="1"/>
  <c r="C206" i="6"/>
  <c r="F29" i="2" s="1"/>
  <c r="B206" i="6"/>
  <c r="F11" i="2" s="1"/>
  <c r="AJ205" i="6"/>
  <c r="F269" i="2" s="1"/>
  <c r="AI205" i="6"/>
  <c r="F264" i="2" s="1"/>
  <c r="AH205" i="6"/>
  <c r="AG205" i="6"/>
  <c r="AF205" i="6"/>
  <c r="F238" i="2" s="1"/>
  <c r="AE205" i="6"/>
  <c r="F233" i="2" s="1"/>
  <c r="AD205" i="6"/>
  <c r="F228" i="2" s="1"/>
  <c r="AC205" i="6"/>
  <c r="F223" i="2" s="1"/>
  <c r="AA205" i="6"/>
  <c r="F218" i="2" s="1"/>
  <c r="Z205" i="6"/>
  <c r="F213" i="2" s="1"/>
  <c r="Y205" i="6"/>
  <c r="F199" i="2" s="1"/>
  <c r="W205" i="6"/>
  <c r="F77" i="2" s="1"/>
  <c r="V205" i="6"/>
  <c r="F72" i="2" s="1"/>
  <c r="U205" i="6"/>
  <c r="F67" i="2" s="1"/>
  <c r="T205" i="6"/>
  <c r="F159" i="2" s="1"/>
  <c r="S205" i="6"/>
  <c r="P205" i="6"/>
  <c r="F104" i="2" s="1"/>
  <c r="O205" i="6"/>
  <c r="F98" i="2" s="1"/>
  <c r="N205" i="6"/>
  <c r="F82" i="2" s="1"/>
  <c r="M205" i="6"/>
  <c r="F48" i="2" s="1"/>
  <c r="L205" i="6"/>
  <c r="F35" i="2" s="1"/>
  <c r="C205" i="6"/>
  <c r="F28" i="2" s="1"/>
  <c r="B205" i="6"/>
  <c r="F10" i="2" s="1"/>
  <c r="AJ204" i="6"/>
  <c r="F268" i="2" s="1"/>
  <c r="AI204" i="6"/>
  <c r="F263" i="2" s="1"/>
  <c r="AH204" i="6"/>
  <c r="AG204" i="6"/>
  <c r="AF204" i="6"/>
  <c r="F237" i="2" s="1"/>
  <c r="AE204" i="6"/>
  <c r="F232" i="2" s="1"/>
  <c r="AD204" i="6"/>
  <c r="F227" i="2" s="1"/>
  <c r="AC204" i="6"/>
  <c r="F222" i="2" s="1"/>
  <c r="AA204" i="6"/>
  <c r="F217" i="2" s="1"/>
  <c r="Z204" i="6"/>
  <c r="F212" i="2" s="1"/>
  <c r="Y204" i="6"/>
  <c r="F198" i="2" s="1"/>
  <c r="W204" i="6"/>
  <c r="F76" i="2" s="1"/>
  <c r="V204" i="6"/>
  <c r="F71" i="2" s="1"/>
  <c r="U204" i="6"/>
  <c r="F66" i="2" s="1"/>
  <c r="T204" i="6"/>
  <c r="F158" i="2" s="1"/>
  <c r="S204" i="6"/>
  <c r="P204" i="6"/>
  <c r="F103" i="2" s="1"/>
  <c r="O204" i="6"/>
  <c r="F97" i="2" s="1"/>
  <c r="N204" i="6"/>
  <c r="F81" i="2" s="1"/>
  <c r="M204" i="6"/>
  <c r="F47" i="2" s="1"/>
  <c r="L204" i="6"/>
  <c r="F34" i="2" s="1"/>
  <c r="C204" i="6"/>
  <c r="F27" i="2" s="1"/>
  <c r="B204" i="6"/>
  <c r="F9" i="2" s="1"/>
  <c r="F18" i="2" s="1"/>
  <c r="AJ203" i="6"/>
  <c r="F267" i="2" s="1"/>
  <c r="AI203" i="6"/>
  <c r="F262" i="2" s="1"/>
  <c r="AH203" i="6"/>
  <c r="AG203" i="6"/>
  <c r="AF203" i="6"/>
  <c r="F236" i="2" s="1"/>
  <c r="AE203" i="6"/>
  <c r="F231" i="2" s="1"/>
  <c r="AD203" i="6"/>
  <c r="F226" i="2" s="1"/>
  <c r="AC203" i="6"/>
  <c r="F221" i="2" s="1"/>
  <c r="AA203" i="6"/>
  <c r="F216" i="2" s="1"/>
  <c r="Z203" i="6"/>
  <c r="F211" i="2" s="1"/>
  <c r="Y203" i="6"/>
  <c r="F197" i="2" s="1"/>
  <c r="W203" i="6"/>
  <c r="F75" i="2" s="1"/>
  <c r="V203" i="6"/>
  <c r="F70" i="2" s="1"/>
  <c r="U203" i="6"/>
  <c r="F65" i="2" s="1"/>
  <c r="T203" i="6"/>
  <c r="F157" i="2" s="1"/>
  <c r="S203" i="6"/>
  <c r="R203" i="6"/>
  <c r="F194" i="2" s="1"/>
  <c r="Q203" i="6"/>
  <c r="F193" i="2" s="1"/>
  <c r="P203" i="6"/>
  <c r="F102" i="2" s="1"/>
  <c r="O203" i="6"/>
  <c r="F96" i="2" s="1"/>
  <c r="N203" i="6"/>
  <c r="F80" i="2" s="1"/>
  <c r="M203" i="6"/>
  <c r="F46" i="2" s="1"/>
  <c r="L203" i="6"/>
  <c r="F33" i="2" s="1"/>
  <c r="C203" i="6"/>
  <c r="F26" i="2" s="1"/>
  <c r="B203" i="6"/>
  <c r="F8" i="2" s="1"/>
  <c r="A203" i="6"/>
  <c r="F5" i="2" s="1"/>
  <c r="I200" i="6"/>
  <c r="K200" i="6" s="1"/>
  <c r="F200" i="6"/>
  <c r="I199" i="6"/>
  <c r="K199" i="6" s="1"/>
  <c r="F199" i="6"/>
  <c r="I198" i="6"/>
  <c r="K198" i="6" s="1"/>
  <c r="F198" i="6"/>
  <c r="I197" i="6"/>
  <c r="K197" i="6" s="1"/>
  <c r="F197" i="6"/>
  <c r="I196" i="6"/>
  <c r="K196" i="6" s="1"/>
  <c r="F196" i="6"/>
  <c r="I195" i="6"/>
  <c r="K195" i="6" s="1"/>
  <c r="F195" i="6"/>
  <c r="I194" i="6"/>
  <c r="K194" i="6" s="1"/>
  <c r="F194" i="6"/>
  <c r="I193" i="6"/>
  <c r="K193" i="6" s="1"/>
  <c r="F193" i="6"/>
  <c r="I192" i="6"/>
  <c r="K192" i="6" s="1"/>
  <c r="F192" i="6"/>
  <c r="I191" i="6"/>
  <c r="K191" i="6" s="1"/>
  <c r="F191" i="6"/>
  <c r="I190" i="6"/>
  <c r="K190" i="6" s="1"/>
  <c r="F190" i="6"/>
  <c r="I189" i="6"/>
  <c r="K189" i="6" s="1"/>
  <c r="F189" i="6"/>
  <c r="I188" i="6"/>
  <c r="K188" i="6" s="1"/>
  <c r="F188" i="6"/>
  <c r="I187" i="6"/>
  <c r="K187" i="6" s="1"/>
  <c r="F187" i="6"/>
  <c r="I186" i="6"/>
  <c r="K186" i="6" s="1"/>
  <c r="F186" i="6"/>
  <c r="I185" i="6"/>
  <c r="K185" i="6" s="1"/>
  <c r="F185" i="6"/>
  <c r="I184" i="6"/>
  <c r="K184" i="6" s="1"/>
  <c r="F184" i="6"/>
  <c r="I183" i="6"/>
  <c r="K183" i="6" s="1"/>
  <c r="F183" i="6"/>
  <c r="I182" i="6"/>
  <c r="K182" i="6" s="1"/>
  <c r="F182" i="6"/>
  <c r="I181" i="6"/>
  <c r="K181" i="6" s="1"/>
  <c r="F181" i="6"/>
  <c r="I180" i="6"/>
  <c r="K180" i="6" s="1"/>
  <c r="F180" i="6"/>
  <c r="I179" i="6"/>
  <c r="K179" i="6" s="1"/>
  <c r="F179" i="6"/>
  <c r="I178" i="6"/>
  <c r="K178" i="6" s="1"/>
  <c r="F178" i="6"/>
  <c r="I177" i="6"/>
  <c r="K177" i="6" s="1"/>
  <c r="F177" i="6"/>
  <c r="I176" i="6"/>
  <c r="K176" i="6" s="1"/>
  <c r="F176" i="6"/>
  <c r="I175" i="6"/>
  <c r="K175" i="6" s="1"/>
  <c r="F175" i="6"/>
  <c r="I174" i="6"/>
  <c r="K174" i="6" s="1"/>
  <c r="F174" i="6"/>
  <c r="I173" i="6"/>
  <c r="K173" i="6" s="1"/>
  <c r="F173" i="6"/>
  <c r="I172" i="6"/>
  <c r="K172" i="6" s="1"/>
  <c r="F172" i="6"/>
  <c r="I171" i="6"/>
  <c r="K171" i="6" s="1"/>
  <c r="F171" i="6"/>
  <c r="I170" i="6"/>
  <c r="K170" i="6" s="1"/>
  <c r="F170" i="6"/>
  <c r="I169" i="6"/>
  <c r="K169" i="6" s="1"/>
  <c r="F169" i="6"/>
  <c r="I168" i="6"/>
  <c r="K168" i="6" s="1"/>
  <c r="F168" i="6"/>
  <c r="I167" i="6"/>
  <c r="K167" i="6" s="1"/>
  <c r="F167" i="6"/>
  <c r="I166" i="6"/>
  <c r="K166" i="6" s="1"/>
  <c r="F166" i="6"/>
  <c r="I165" i="6"/>
  <c r="K165" i="6" s="1"/>
  <c r="F165" i="6"/>
  <c r="I164" i="6"/>
  <c r="K164" i="6" s="1"/>
  <c r="F164" i="6"/>
  <c r="I163" i="6"/>
  <c r="K163" i="6" s="1"/>
  <c r="F163" i="6"/>
  <c r="I162" i="6"/>
  <c r="K162" i="6" s="1"/>
  <c r="F162" i="6"/>
  <c r="I161" i="6"/>
  <c r="K161" i="6" s="1"/>
  <c r="F161" i="6"/>
  <c r="I160" i="6"/>
  <c r="K160" i="6" s="1"/>
  <c r="F160" i="6"/>
  <c r="I159" i="6"/>
  <c r="K159" i="6" s="1"/>
  <c r="F159" i="6"/>
  <c r="I158" i="6"/>
  <c r="K158" i="6" s="1"/>
  <c r="F158" i="6"/>
  <c r="I157" i="6"/>
  <c r="K157" i="6" s="1"/>
  <c r="F157" i="6"/>
  <c r="I156" i="6"/>
  <c r="K156" i="6" s="1"/>
  <c r="F156" i="6"/>
  <c r="I155" i="6"/>
  <c r="K155" i="6" s="1"/>
  <c r="F155" i="6"/>
  <c r="I154" i="6"/>
  <c r="K154" i="6" s="1"/>
  <c r="F154" i="6"/>
  <c r="I153" i="6"/>
  <c r="K153" i="6" s="1"/>
  <c r="F153" i="6"/>
  <c r="I152" i="6"/>
  <c r="K152" i="6" s="1"/>
  <c r="F152" i="6"/>
  <c r="I151" i="6"/>
  <c r="K151" i="6" s="1"/>
  <c r="F151" i="6"/>
  <c r="I150" i="6"/>
  <c r="K150" i="6" s="1"/>
  <c r="F150" i="6"/>
  <c r="I149" i="6"/>
  <c r="K149" i="6" s="1"/>
  <c r="F149" i="6"/>
  <c r="I148" i="6"/>
  <c r="K148" i="6" s="1"/>
  <c r="F148" i="6"/>
  <c r="I147" i="6"/>
  <c r="K147" i="6" s="1"/>
  <c r="F147" i="6"/>
  <c r="I146" i="6"/>
  <c r="K146" i="6" s="1"/>
  <c r="F146" i="6"/>
  <c r="I145" i="6"/>
  <c r="K145" i="6" s="1"/>
  <c r="F145" i="6"/>
  <c r="I144" i="6"/>
  <c r="K144" i="6" s="1"/>
  <c r="F144" i="6"/>
  <c r="I143" i="6"/>
  <c r="K143" i="6" s="1"/>
  <c r="F143" i="6"/>
  <c r="I142" i="6"/>
  <c r="K142" i="6" s="1"/>
  <c r="F142" i="6"/>
  <c r="I141" i="6"/>
  <c r="K141" i="6" s="1"/>
  <c r="F141" i="6"/>
  <c r="I140" i="6"/>
  <c r="K140" i="6" s="1"/>
  <c r="F140" i="6"/>
  <c r="I139" i="6"/>
  <c r="K139" i="6" s="1"/>
  <c r="F139" i="6"/>
  <c r="I138" i="6"/>
  <c r="K138" i="6" s="1"/>
  <c r="F138" i="6"/>
  <c r="I137" i="6"/>
  <c r="K137" i="6" s="1"/>
  <c r="F137" i="6"/>
  <c r="I136" i="6"/>
  <c r="K136" i="6" s="1"/>
  <c r="F136" i="6"/>
  <c r="I135" i="6"/>
  <c r="K135" i="6" s="1"/>
  <c r="F135" i="6"/>
  <c r="I134" i="6"/>
  <c r="K134" i="6" s="1"/>
  <c r="F134" i="6"/>
  <c r="I133" i="6"/>
  <c r="K133" i="6" s="1"/>
  <c r="F133" i="6"/>
  <c r="I132" i="6"/>
  <c r="K132" i="6" s="1"/>
  <c r="F132" i="6"/>
  <c r="I131" i="6"/>
  <c r="K131" i="6" s="1"/>
  <c r="F131" i="6"/>
  <c r="I130" i="6"/>
  <c r="K130" i="6" s="1"/>
  <c r="F130" i="6"/>
  <c r="I129" i="6"/>
  <c r="K129" i="6" s="1"/>
  <c r="F129" i="6"/>
  <c r="I128" i="6"/>
  <c r="K128" i="6" s="1"/>
  <c r="F128" i="6"/>
  <c r="I127" i="6"/>
  <c r="K127" i="6" s="1"/>
  <c r="F127" i="6"/>
  <c r="I126" i="6"/>
  <c r="K126" i="6" s="1"/>
  <c r="F126" i="6"/>
  <c r="I125" i="6"/>
  <c r="K125" i="6" s="1"/>
  <c r="F125" i="6"/>
  <c r="I124" i="6"/>
  <c r="K124" i="6" s="1"/>
  <c r="F124" i="6"/>
  <c r="I123" i="6"/>
  <c r="K123" i="6" s="1"/>
  <c r="F123" i="6"/>
  <c r="I122" i="6"/>
  <c r="K122" i="6" s="1"/>
  <c r="F122" i="6"/>
  <c r="I121" i="6"/>
  <c r="K121" i="6" s="1"/>
  <c r="F121" i="6"/>
  <c r="I120" i="6"/>
  <c r="K120" i="6" s="1"/>
  <c r="F120" i="6"/>
  <c r="I119" i="6"/>
  <c r="K119" i="6" s="1"/>
  <c r="F119" i="6"/>
  <c r="I118" i="6"/>
  <c r="K118" i="6" s="1"/>
  <c r="F118" i="6"/>
  <c r="I117" i="6"/>
  <c r="K117" i="6" s="1"/>
  <c r="F117" i="6"/>
  <c r="I116" i="6"/>
  <c r="K116" i="6" s="1"/>
  <c r="F116" i="6"/>
  <c r="I115" i="6"/>
  <c r="K115" i="6" s="1"/>
  <c r="F115" i="6"/>
  <c r="I114" i="6"/>
  <c r="K114" i="6" s="1"/>
  <c r="F114" i="6"/>
  <c r="I113" i="6"/>
  <c r="K113" i="6" s="1"/>
  <c r="F113" i="6"/>
  <c r="I112" i="6"/>
  <c r="K112" i="6" s="1"/>
  <c r="F112" i="6"/>
  <c r="I111" i="6"/>
  <c r="K111" i="6" s="1"/>
  <c r="F111" i="6"/>
  <c r="I110" i="6"/>
  <c r="K110" i="6" s="1"/>
  <c r="F110" i="6"/>
  <c r="I109" i="6"/>
  <c r="K109" i="6" s="1"/>
  <c r="F109" i="6"/>
  <c r="I108" i="6"/>
  <c r="K108" i="6" s="1"/>
  <c r="F108" i="6"/>
  <c r="I107" i="6"/>
  <c r="K107" i="6" s="1"/>
  <c r="F107" i="6"/>
  <c r="I106" i="6"/>
  <c r="K106" i="6" s="1"/>
  <c r="F106" i="6"/>
  <c r="I105" i="6"/>
  <c r="K105" i="6" s="1"/>
  <c r="F105" i="6"/>
  <c r="I104" i="6"/>
  <c r="K104" i="6" s="1"/>
  <c r="F104" i="6"/>
  <c r="I103" i="6"/>
  <c r="K103" i="6" s="1"/>
  <c r="F103" i="6"/>
  <c r="I102" i="6"/>
  <c r="K102" i="6" s="1"/>
  <c r="F102" i="6"/>
  <c r="I101" i="6"/>
  <c r="K101" i="6" s="1"/>
  <c r="F101" i="6"/>
  <c r="I100" i="6"/>
  <c r="K100" i="6" s="1"/>
  <c r="F100" i="6"/>
  <c r="I99" i="6"/>
  <c r="K99" i="6" s="1"/>
  <c r="F99" i="6"/>
  <c r="I98" i="6"/>
  <c r="K98" i="6" s="1"/>
  <c r="F98" i="6"/>
  <c r="I97" i="6"/>
  <c r="K97" i="6" s="1"/>
  <c r="F97" i="6"/>
  <c r="I96" i="6"/>
  <c r="K96" i="6" s="1"/>
  <c r="F96" i="6"/>
  <c r="I95" i="6"/>
  <c r="K95" i="6" s="1"/>
  <c r="F95" i="6"/>
  <c r="I94" i="6"/>
  <c r="K94" i="6" s="1"/>
  <c r="F94" i="6"/>
  <c r="I93" i="6"/>
  <c r="K93" i="6" s="1"/>
  <c r="F93" i="6"/>
  <c r="I92" i="6"/>
  <c r="K92" i="6" s="1"/>
  <c r="F92" i="6"/>
  <c r="I91" i="6"/>
  <c r="K91" i="6" s="1"/>
  <c r="F91" i="6"/>
  <c r="I90" i="6"/>
  <c r="K90" i="6" s="1"/>
  <c r="F90" i="6"/>
  <c r="I89" i="6"/>
  <c r="K89" i="6" s="1"/>
  <c r="F89" i="6"/>
  <c r="I88" i="6"/>
  <c r="K88" i="6" s="1"/>
  <c r="F88" i="6"/>
  <c r="I87" i="6"/>
  <c r="K87" i="6" s="1"/>
  <c r="F87" i="6"/>
  <c r="I86" i="6"/>
  <c r="K86" i="6" s="1"/>
  <c r="F86" i="6"/>
  <c r="I85" i="6"/>
  <c r="K85" i="6" s="1"/>
  <c r="F85" i="6"/>
  <c r="I84" i="6"/>
  <c r="K84" i="6" s="1"/>
  <c r="F84" i="6"/>
  <c r="I83" i="6"/>
  <c r="K83" i="6" s="1"/>
  <c r="F83" i="6"/>
  <c r="I82" i="6"/>
  <c r="K82" i="6" s="1"/>
  <c r="F82" i="6"/>
  <c r="I81" i="6"/>
  <c r="K81" i="6" s="1"/>
  <c r="F81" i="6"/>
  <c r="I80" i="6"/>
  <c r="K80" i="6" s="1"/>
  <c r="F80" i="6"/>
  <c r="I79" i="6"/>
  <c r="K79" i="6" s="1"/>
  <c r="F79" i="6"/>
  <c r="I78" i="6"/>
  <c r="K78" i="6" s="1"/>
  <c r="F78" i="6"/>
  <c r="I77" i="6"/>
  <c r="K77" i="6" s="1"/>
  <c r="F77" i="6"/>
  <c r="I76" i="6"/>
  <c r="K76" i="6" s="1"/>
  <c r="F76" i="6"/>
  <c r="I75" i="6"/>
  <c r="K75" i="6" s="1"/>
  <c r="F75" i="6"/>
  <c r="I74" i="6"/>
  <c r="K74" i="6" s="1"/>
  <c r="F74" i="6"/>
  <c r="I73" i="6"/>
  <c r="K73" i="6" s="1"/>
  <c r="F73" i="6"/>
  <c r="I72" i="6"/>
  <c r="K72" i="6" s="1"/>
  <c r="F72" i="6"/>
  <c r="I71" i="6"/>
  <c r="K71" i="6" s="1"/>
  <c r="F71" i="6"/>
  <c r="I70" i="6"/>
  <c r="K70" i="6" s="1"/>
  <c r="F70" i="6"/>
  <c r="I69" i="6"/>
  <c r="K69" i="6" s="1"/>
  <c r="F69" i="6"/>
  <c r="I68" i="6"/>
  <c r="K68" i="6" s="1"/>
  <c r="F68" i="6"/>
  <c r="I67" i="6"/>
  <c r="K67" i="6" s="1"/>
  <c r="F67" i="6"/>
  <c r="I66" i="6"/>
  <c r="K66" i="6" s="1"/>
  <c r="F66" i="6"/>
  <c r="I65" i="6"/>
  <c r="K65" i="6" s="1"/>
  <c r="F65" i="6"/>
  <c r="I64" i="6"/>
  <c r="K64" i="6" s="1"/>
  <c r="F64" i="6"/>
  <c r="I63" i="6"/>
  <c r="K63" i="6" s="1"/>
  <c r="F63" i="6"/>
  <c r="I62" i="6"/>
  <c r="K62" i="6" s="1"/>
  <c r="F62" i="6"/>
  <c r="I61" i="6"/>
  <c r="K61" i="6" s="1"/>
  <c r="F61" i="6"/>
  <c r="I60" i="6"/>
  <c r="K60" i="6" s="1"/>
  <c r="F60" i="6"/>
  <c r="I59" i="6"/>
  <c r="K59" i="6" s="1"/>
  <c r="F59" i="6"/>
  <c r="I58" i="6"/>
  <c r="K58" i="6" s="1"/>
  <c r="F58" i="6"/>
  <c r="I57" i="6"/>
  <c r="K57" i="6" s="1"/>
  <c r="F57" i="6"/>
  <c r="I56" i="6"/>
  <c r="K56" i="6" s="1"/>
  <c r="F56" i="6"/>
  <c r="I55" i="6"/>
  <c r="K55" i="6" s="1"/>
  <c r="F55" i="6"/>
  <c r="I54" i="6"/>
  <c r="K54" i="6" s="1"/>
  <c r="F54" i="6"/>
  <c r="I53" i="6"/>
  <c r="K53" i="6" s="1"/>
  <c r="F53" i="6"/>
  <c r="I52" i="6"/>
  <c r="K52" i="6" s="1"/>
  <c r="F52" i="6"/>
  <c r="I51" i="6"/>
  <c r="K51" i="6" s="1"/>
  <c r="F51" i="6"/>
  <c r="I50" i="6"/>
  <c r="K50" i="6" s="1"/>
  <c r="F50" i="6"/>
  <c r="I49" i="6"/>
  <c r="K49" i="6" s="1"/>
  <c r="F49" i="6"/>
  <c r="I48" i="6"/>
  <c r="K48" i="6" s="1"/>
  <c r="F48" i="6"/>
  <c r="I47" i="6"/>
  <c r="K47" i="6" s="1"/>
  <c r="F47" i="6"/>
  <c r="I46" i="6"/>
  <c r="K46" i="6" s="1"/>
  <c r="F46" i="6"/>
  <c r="I45" i="6"/>
  <c r="K45" i="6" s="1"/>
  <c r="F45" i="6"/>
  <c r="I44" i="6"/>
  <c r="K44" i="6" s="1"/>
  <c r="F44" i="6"/>
  <c r="I43" i="6"/>
  <c r="K43" i="6" s="1"/>
  <c r="F43" i="6"/>
  <c r="I42" i="6"/>
  <c r="K42" i="6" s="1"/>
  <c r="F42" i="6"/>
  <c r="I41" i="6"/>
  <c r="K41" i="6" s="1"/>
  <c r="F41" i="6"/>
  <c r="I40" i="6"/>
  <c r="K40" i="6" s="1"/>
  <c r="F40" i="6"/>
  <c r="I39" i="6"/>
  <c r="K39" i="6" s="1"/>
  <c r="F39" i="6"/>
  <c r="I38" i="6"/>
  <c r="K38" i="6" s="1"/>
  <c r="F38" i="6"/>
  <c r="I37" i="6"/>
  <c r="K37" i="6" s="1"/>
  <c r="F37" i="6"/>
  <c r="I36" i="6"/>
  <c r="K36" i="6" s="1"/>
  <c r="F36" i="6"/>
  <c r="I35" i="6"/>
  <c r="K35" i="6" s="1"/>
  <c r="F35" i="6"/>
  <c r="I34" i="6"/>
  <c r="K34" i="6" s="1"/>
  <c r="F34" i="6"/>
  <c r="I33" i="6"/>
  <c r="K33" i="6" s="1"/>
  <c r="F33" i="6"/>
  <c r="I32" i="6"/>
  <c r="K32" i="6" s="1"/>
  <c r="F32" i="6"/>
  <c r="I31" i="6"/>
  <c r="K31" i="6" s="1"/>
  <c r="F31" i="6"/>
  <c r="I30" i="6"/>
  <c r="K30" i="6" s="1"/>
  <c r="F30" i="6"/>
  <c r="I29" i="6"/>
  <c r="K29" i="6" s="1"/>
  <c r="F29" i="6"/>
  <c r="I28" i="6"/>
  <c r="K28" i="6" s="1"/>
  <c r="F28" i="6"/>
  <c r="I27" i="6"/>
  <c r="K27" i="6" s="1"/>
  <c r="F27" i="6"/>
  <c r="I26" i="6"/>
  <c r="K26" i="6" s="1"/>
  <c r="F26" i="6"/>
  <c r="I25" i="6"/>
  <c r="K25" i="6" s="1"/>
  <c r="F25" i="6"/>
  <c r="I24" i="6"/>
  <c r="K24" i="6" s="1"/>
  <c r="F24" i="6"/>
  <c r="I23" i="6"/>
  <c r="K23" i="6" s="1"/>
  <c r="F23" i="6"/>
  <c r="I22" i="6"/>
  <c r="K22" i="6" s="1"/>
  <c r="F22" i="6"/>
  <c r="I21" i="6"/>
  <c r="K21" i="6" s="1"/>
  <c r="F21" i="6"/>
  <c r="I20" i="6"/>
  <c r="K20" i="6" s="1"/>
  <c r="F20" i="6"/>
  <c r="I19" i="6"/>
  <c r="K19" i="6" s="1"/>
  <c r="F19" i="6"/>
  <c r="I18" i="6"/>
  <c r="K18" i="6" s="1"/>
  <c r="F18" i="6"/>
  <c r="I17" i="6"/>
  <c r="K17" i="6" s="1"/>
  <c r="F17" i="6"/>
  <c r="I16" i="6"/>
  <c r="K16" i="6" s="1"/>
  <c r="F16" i="6"/>
  <c r="I15" i="6"/>
  <c r="K15" i="6" s="1"/>
  <c r="F15" i="6"/>
  <c r="I14" i="6"/>
  <c r="K14" i="6" s="1"/>
  <c r="F14" i="6"/>
  <c r="I13" i="6"/>
  <c r="K13" i="6" s="1"/>
  <c r="F13" i="6"/>
  <c r="D12" i="6" s="1"/>
  <c r="I12" i="6"/>
  <c r="K12" i="6" s="1"/>
  <c r="F12" i="6"/>
  <c r="I11" i="6"/>
  <c r="K11" i="6" s="1"/>
  <c r="F11" i="6"/>
  <c r="I10" i="6"/>
  <c r="K10" i="6" s="1"/>
  <c r="F10" i="6"/>
  <c r="I9" i="6"/>
  <c r="K9" i="6" s="1"/>
  <c r="F9" i="6"/>
  <c r="D8" i="6" s="1"/>
  <c r="I8" i="6"/>
  <c r="K8" i="6" s="1"/>
  <c r="F8" i="6"/>
  <c r="I7" i="6"/>
  <c r="K7" i="6" s="1"/>
  <c r="F7" i="6"/>
  <c r="I6" i="6"/>
  <c r="K6" i="6" s="1"/>
  <c r="F6" i="6"/>
  <c r="I5" i="6"/>
  <c r="K5" i="6" s="1"/>
  <c r="F5" i="6"/>
  <c r="D4" i="6" s="1"/>
  <c r="I4" i="6"/>
  <c r="K4" i="6" s="1"/>
  <c r="F4" i="6"/>
  <c r="I3" i="6"/>
  <c r="K3" i="6" s="1"/>
  <c r="F3" i="6"/>
  <c r="K2" i="6"/>
  <c r="F2" i="6"/>
  <c r="C208" i="3"/>
  <c r="C207" i="3"/>
  <c r="C206" i="3"/>
  <c r="C205" i="3"/>
  <c r="C204" i="3"/>
  <c r="H27" i="2" s="1"/>
  <c r="C203" i="3"/>
  <c r="H26" i="2" s="1"/>
  <c r="C208" i="5"/>
  <c r="C207" i="5"/>
  <c r="C206" i="5"/>
  <c r="C205" i="5"/>
  <c r="C204" i="5"/>
  <c r="I27" i="2" s="1"/>
  <c r="C203" i="5"/>
  <c r="I26" i="2" s="1"/>
  <c r="C208" i="4"/>
  <c r="J31" i="2" s="1"/>
  <c r="C207" i="4"/>
  <c r="J30" i="2" s="1"/>
  <c r="C206" i="4"/>
  <c r="J29" i="2" s="1"/>
  <c r="C205" i="4"/>
  <c r="J28" i="2" s="1"/>
  <c r="C204" i="4"/>
  <c r="J27" i="2" s="1"/>
  <c r="C203" i="4"/>
  <c r="J26" i="2" s="1"/>
  <c r="C208" i="1"/>
  <c r="C207" i="1"/>
  <c r="C206" i="1"/>
  <c r="C205" i="1"/>
  <c r="C204" i="1"/>
  <c r="C203" i="1"/>
  <c r="D11" i="14" l="1"/>
  <c r="D15" i="14"/>
  <c r="D31" i="14"/>
  <c r="D5" i="14"/>
  <c r="D9" i="14"/>
  <c r="D17" i="14"/>
  <c r="D21" i="14"/>
  <c r="D25" i="14"/>
  <c r="D33" i="14"/>
  <c r="D37" i="14"/>
  <c r="D53" i="14"/>
  <c r="D81" i="11"/>
  <c r="D34" i="11"/>
  <c r="D2" i="9"/>
  <c r="D6" i="9"/>
  <c r="D3" i="9"/>
  <c r="D4" i="9"/>
  <c r="H30" i="2"/>
  <c r="I30" i="2"/>
  <c r="H31" i="2"/>
  <c r="K31" i="2" s="1"/>
  <c r="I31" i="2"/>
  <c r="D45" i="7"/>
  <c r="D61" i="7"/>
  <c r="D77" i="7"/>
  <c r="D85" i="7"/>
  <c r="D93" i="7"/>
  <c r="D101" i="7"/>
  <c r="D109" i="7"/>
  <c r="D117" i="7"/>
  <c r="D125" i="7"/>
  <c r="D133" i="7"/>
  <c r="D141" i="7"/>
  <c r="D149" i="7"/>
  <c r="D157" i="7"/>
  <c r="D165" i="7"/>
  <c r="D2" i="8"/>
  <c r="D6" i="8"/>
  <c r="D10" i="8"/>
  <c r="D14" i="8"/>
  <c r="D18" i="8"/>
  <c r="D22" i="8"/>
  <c r="D26" i="8"/>
  <c r="D30" i="8"/>
  <c r="D34" i="8"/>
  <c r="D38" i="8"/>
  <c r="D42" i="8"/>
  <c r="D46" i="8"/>
  <c r="D50" i="8"/>
  <c r="D54" i="8"/>
  <c r="D58" i="8"/>
  <c r="D62" i="8"/>
  <c r="D66" i="8"/>
  <c r="D70" i="8"/>
  <c r="D74" i="8"/>
  <c r="D78" i="8"/>
  <c r="D82" i="8"/>
  <c r="G46" i="2"/>
  <c r="G111" i="2"/>
  <c r="G207" i="2"/>
  <c r="G117" i="2"/>
  <c r="D9" i="9"/>
  <c r="D13" i="9"/>
  <c r="D17" i="9"/>
  <c r="D21" i="9"/>
  <c r="D25" i="9"/>
  <c r="D29" i="9"/>
  <c r="D33" i="9"/>
  <c r="D37" i="9"/>
  <c r="D49" i="9"/>
  <c r="D53" i="9"/>
  <c r="D65" i="9"/>
  <c r="D69" i="9"/>
  <c r="D81" i="9"/>
  <c r="D85" i="9"/>
  <c r="D97" i="9"/>
  <c r="D101" i="9"/>
  <c r="D113" i="9"/>
  <c r="D117" i="9"/>
  <c r="D129" i="9"/>
  <c r="D133" i="9"/>
  <c r="D145" i="9"/>
  <c r="D149" i="9"/>
  <c r="D161" i="9"/>
  <c r="D165" i="9"/>
  <c r="D2" i="10"/>
  <c r="D6" i="10"/>
  <c r="D10" i="10"/>
  <c r="D14" i="10"/>
  <c r="D18" i="10"/>
  <c r="D22" i="10"/>
  <c r="D26" i="10"/>
  <c r="D30" i="10"/>
  <c r="D20" i="6"/>
  <c r="D53" i="7"/>
  <c r="D69" i="7"/>
  <c r="D5" i="6"/>
  <c r="D9" i="6"/>
  <c r="D13" i="6"/>
  <c r="D17" i="6"/>
  <c r="D21" i="6"/>
  <c r="D25" i="6"/>
  <c r="D29" i="6"/>
  <c r="D33" i="6"/>
  <c r="D37" i="6"/>
  <c r="D41" i="6"/>
  <c r="D53" i="6"/>
  <c r="D57" i="6"/>
  <c r="D69" i="6"/>
  <c r="D73" i="6"/>
  <c r="D77" i="6"/>
  <c r="D81" i="6"/>
  <c r="D85" i="6"/>
  <c r="D89" i="6"/>
  <c r="D93" i="6"/>
  <c r="D97" i="6"/>
  <c r="D101" i="6"/>
  <c r="D105" i="6"/>
  <c r="D109" i="6"/>
  <c r="D113" i="6"/>
  <c r="D117" i="6"/>
  <c r="D121" i="6"/>
  <c r="F20" i="2"/>
  <c r="F22" i="2" s="1"/>
  <c r="G80" i="2"/>
  <c r="G70" i="2"/>
  <c r="G199" i="2"/>
  <c r="G105" i="2"/>
  <c r="G108" i="2"/>
  <c r="D62" i="7"/>
  <c r="D7" i="8"/>
  <c r="D11" i="8"/>
  <c r="D15" i="8"/>
  <c r="D19" i="8"/>
  <c r="D23" i="8"/>
  <c r="D27" i="8"/>
  <c r="D31" i="8"/>
  <c r="D35" i="8"/>
  <c r="D47" i="8"/>
  <c r="D51" i="8"/>
  <c r="D63" i="8"/>
  <c r="D67" i="8"/>
  <c r="D79" i="8"/>
  <c r="D83" i="8"/>
  <c r="D87" i="8"/>
  <c r="D91" i="8"/>
  <c r="D95" i="8"/>
  <c r="D99" i="8"/>
  <c r="D103" i="8"/>
  <c r="D107" i="8"/>
  <c r="D111" i="8"/>
  <c r="D115" i="8"/>
  <c r="D119" i="8"/>
  <c r="D123" i="8"/>
  <c r="D127" i="8"/>
  <c r="D131" i="8"/>
  <c r="D135" i="8"/>
  <c r="D139" i="8"/>
  <c r="D143" i="8"/>
  <c r="D147" i="8"/>
  <c r="D151" i="8"/>
  <c r="D155" i="8"/>
  <c r="D159" i="8"/>
  <c r="D163" i="8"/>
  <c r="D167" i="8"/>
  <c r="G81" i="2"/>
  <c r="G84" i="2"/>
  <c r="G113" i="2"/>
  <c r="G115" i="2"/>
  <c r="D38" i="9"/>
  <c r="D42" i="9"/>
  <c r="D46" i="9"/>
  <c r="D54" i="9"/>
  <c r="D58" i="9"/>
  <c r="D62" i="9"/>
  <c r="D70" i="9"/>
  <c r="D74" i="9"/>
  <c r="D78" i="9"/>
  <c r="D86" i="9"/>
  <c r="D90" i="9"/>
  <c r="D94" i="9"/>
  <c r="D102" i="9"/>
  <c r="D106" i="9"/>
  <c r="D110" i="9"/>
  <c r="D118" i="9"/>
  <c r="D122" i="9"/>
  <c r="D126" i="9"/>
  <c r="D134" i="9"/>
  <c r="D138" i="9"/>
  <c r="D142" i="9"/>
  <c r="D150" i="9"/>
  <c r="D154" i="9"/>
  <c r="D158" i="9"/>
  <c r="D166" i="9"/>
  <c r="D170" i="9"/>
  <c r="D174" i="9"/>
  <c r="D182" i="9"/>
  <c r="D186" i="9"/>
  <c r="D190" i="9"/>
  <c r="D198" i="9"/>
  <c r="D47" i="10"/>
  <c r="D51" i="10"/>
  <c r="D63" i="10"/>
  <c r="D67" i="10"/>
  <c r="D79" i="10"/>
  <c r="D83" i="10"/>
  <c r="D95" i="10"/>
  <c r="D99" i="10"/>
  <c r="D111" i="10"/>
  <c r="D115" i="10"/>
  <c r="D119" i="10"/>
  <c r="D123" i="10"/>
  <c r="D127" i="10"/>
  <c r="D10" i="6"/>
  <c r="D26" i="6"/>
  <c r="D42" i="6"/>
  <c r="D50" i="6"/>
  <c r="D66" i="6"/>
  <c r="D70" i="6"/>
  <c r="D74" i="6"/>
  <c r="F259" i="2"/>
  <c r="F244" i="2"/>
  <c r="D31" i="7"/>
  <c r="E243" i="2"/>
  <c r="E258" i="2"/>
  <c r="G263" i="2"/>
  <c r="G106" i="2"/>
  <c r="G107" i="2"/>
  <c r="G110" i="2"/>
  <c r="G118" i="2"/>
  <c r="D8" i="9"/>
  <c r="R258" i="2"/>
  <c r="R243" i="2"/>
  <c r="E259" i="2"/>
  <c r="E244" i="2"/>
  <c r="D52" i="6"/>
  <c r="D18" i="6"/>
  <c r="D34" i="6"/>
  <c r="D54" i="6"/>
  <c r="D43" i="7"/>
  <c r="D51" i="7"/>
  <c r="D59" i="7"/>
  <c r="D67" i="7"/>
  <c r="D75" i="7"/>
  <c r="D83" i="7"/>
  <c r="D91" i="7"/>
  <c r="D99" i="7"/>
  <c r="D107" i="7"/>
  <c r="D115" i="7"/>
  <c r="D123" i="7"/>
  <c r="D131" i="7"/>
  <c r="D139" i="7"/>
  <c r="D147" i="7"/>
  <c r="D155" i="7"/>
  <c r="D163" i="7"/>
  <c r="E242" i="2"/>
  <c r="E257" i="2"/>
  <c r="D4" i="8"/>
  <c r="D8" i="8"/>
  <c r="D12" i="8"/>
  <c r="D16" i="8"/>
  <c r="D20" i="8"/>
  <c r="D24" i="8"/>
  <c r="D28" i="8"/>
  <c r="D32" i="8"/>
  <c r="G5" i="2"/>
  <c r="G211" i="2"/>
  <c r="G103" i="2"/>
  <c r="G170" i="2"/>
  <c r="D7" i="9"/>
  <c r="D11" i="9"/>
  <c r="D15" i="9"/>
  <c r="D19" i="9"/>
  <c r="D23" i="9"/>
  <c r="D27" i="9"/>
  <c r="D31" i="9"/>
  <c r="D35" i="9"/>
  <c r="D39" i="9"/>
  <c r="D51" i="9"/>
  <c r="D55" i="9"/>
  <c r="D67" i="9"/>
  <c r="D71" i="9"/>
  <c r="D83" i="9"/>
  <c r="D87" i="9"/>
  <c r="D99" i="9"/>
  <c r="D103" i="9"/>
  <c r="D115" i="9"/>
  <c r="D119" i="9"/>
  <c r="D131" i="9"/>
  <c r="D135" i="9"/>
  <c r="D147" i="9"/>
  <c r="D70" i="7"/>
  <c r="D6" i="6"/>
  <c r="D22" i="6"/>
  <c r="D38" i="6"/>
  <c r="D58" i="6"/>
  <c r="F258" i="2"/>
  <c r="F243" i="2"/>
  <c r="H28" i="2"/>
  <c r="I28" i="2"/>
  <c r="D3" i="6"/>
  <c r="D7" i="6"/>
  <c r="D11" i="6"/>
  <c r="D15" i="6"/>
  <c r="D19" i="6"/>
  <c r="D23" i="6"/>
  <c r="D27" i="6"/>
  <c r="D31" i="6"/>
  <c r="D43" i="6"/>
  <c r="D47" i="6"/>
  <c r="D59" i="6"/>
  <c r="D63" i="6"/>
  <c r="D75" i="6"/>
  <c r="D79" i="6"/>
  <c r="D83" i="6"/>
  <c r="D87" i="6"/>
  <c r="D91" i="6"/>
  <c r="D95" i="6"/>
  <c r="D99" i="6"/>
  <c r="D103" i="6"/>
  <c r="D107" i="6"/>
  <c r="D111" i="6"/>
  <c r="D115" i="6"/>
  <c r="D119" i="6"/>
  <c r="D123" i="6"/>
  <c r="F242" i="2"/>
  <c r="F257" i="2"/>
  <c r="G267" i="2"/>
  <c r="G29" i="2"/>
  <c r="G161" i="2"/>
  <c r="G162" i="2"/>
  <c r="G165" i="2"/>
  <c r="G112" i="2"/>
  <c r="G116" i="2"/>
  <c r="D194" i="9"/>
  <c r="D14" i="6"/>
  <c r="D30" i="6"/>
  <c r="D46" i="6"/>
  <c r="D62" i="6"/>
  <c r="I29" i="2"/>
  <c r="H29" i="2"/>
  <c r="D36" i="7"/>
  <c r="D179" i="8"/>
  <c r="D5" i="8"/>
  <c r="D9" i="8"/>
  <c r="D13" i="8"/>
  <c r="D17" i="8"/>
  <c r="D21" i="8"/>
  <c r="D25" i="8"/>
  <c r="D29" i="8"/>
  <c r="D33" i="8"/>
  <c r="D45" i="8"/>
  <c r="D49" i="8"/>
  <c r="D61" i="8"/>
  <c r="D65" i="8"/>
  <c r="D77" i="8"/>
  <c r="D81" i="8"/>
  <c r="D85" i="8"/>
  <c r="D89" i="8"/>
  <c r="D93" i="8"/>
  <c r="D97" i="8"/>
  <c r="D101" i="8"/>
  <c r="D105" i="8"/>
  <c r="D109" i="8"/>
  <c r="D113" i="8"/>
  <c r="D117" i="8"/>
  <c r="D121" i="8"/>
  <c r="D125" i="8"/>
  <c r="D129" i="8"/>
  <c r="D133" i="8"/>
  <c r="D137" i="8"/>
  <c r="D141" i="8"/>
  <c r="D145" i="8"/>
  <c r="D149" i="8"/>
  <c r="D153" i="8"/>
  <c r="D157" i="8"/>
  <c r="D161" i="8"/>
  <c r="D165" i="8"/>
  <c r="G245" i="2"/>
  <c r="G109" i="2"/>
  <c r="D44" i="9"/>
  <c r="D60" i="9"/>
  <c r="D76" i="9"/>
  <c r="D92" i="9"/>
  <c r="D33" i="10"/>
  <c r="D16" i="6"/>
  <c r="D24" i="6"/>
  <c r="D28" i="6"/>
  <c r="D32" i="6"/>
  <c r="D185" i="7"/>
  <c r="D33" i="7"/>
  <c r="G222" i="2"/>
  <c r="G72" i="2"/>
  <c r="G89" i="2"/>
  <c r="G114" i="2"/>
  <c r="D5" i="9"/>
  <c r="S35" i="2"/>
  <c r="D47" i="12"/>
  <c r="D50" i="13"/>
  <c r="M66" i="2"/>
  <c r="M71" i="2"/>
  <c r="D13" i="14"/>
  <c r="D29" i="14"/>
  <c r="D45" i="14"/>
  <c r="O10" i="2"/>
  <c r="O162" i="2"/>
  <c r="O88" i="2"/>
  <c r="D34" i="10"/>
  <c r="Q244" i="2"/>
  <c r="Q259" i="2"/>
  <c r="D39" i="11"/>
  <c r="S34" i="2"/>
  <c r="S48" i="2"/>
  <c r="D50" i="12"/>
  <c r="D62" i="12"/>
  <c r="D66" i="12"/>
  <c r="D78" i="12"/>
  <c r="D86" i="12"/>
  <c r="N71" i="2"/>
  <c r="N66" i="2"/>
  <c r="M70" i="2"/>
  <c r="M65" i="2"/>
  <c r="O236" i="2"/>
  <c r="D7" i="14"/>
  <c r="D23" i="14"/>
  <c r="D140" i="14"/>
  <c r="D42" i="14"/>
  <c r="D57" i="14"/>
  <c r="D61" i="14"/>
  <c r="D73" i="14"/>
  <c r="D77" i="14"/>
  <c r="D89" i="14"/>
  <c r="D93" i="14"/>
  <c r="D105" i="14"/>
  <c r="D109" i="14"/>
  <c r="D121" i="14"/>
  <c r="D125" i="14"/>
  <c r="D137" i="14"/>
  <c r="D141" i="14"/>
  <c r="D153" i="14"/>
  <c r="D157" i="14"/>
  <c r="D169" i="14"/>
  <c r="D173" i="14"/>
  <c r="D185" i="14"/>
  <c r="O28" i="2"/>
  <c r="O201" i="2"/>
  <c r="R259" i="2"/>
  <c r="R244" i="2"/>
  <c r="D3" i="10"/>
  <c r="D7" i="10"/>
  <c r="D11" i="10"/>
  <c r="D15" i="10"/>
  <c r="D19" i="10"/>
  <c r="D23" i="10"/>
  <c r="D27" i="10"/>
  <c r="D31" i="10"/>
  <c r="Q243" i="2"/>
  <c r="Q258" i="2"/>
  <c r="D35" i="11"/>
  <c r="D47" i="11"/>
  <c r="D51" i="11"/>
  <c r="D55" i="11"/>
  <c r="D59" i="11"/>
  <c r="D63" i="11"/>
  <c r="D67" i="11"/>
  <c r="D71" i="11"/>
  <c r="D75" i="11"/>
  <c r="D79" i="11"/>
  <c r="S243" i="2"/>
  <c r="S108" i="2"/>
  <c r="D35" i="12"/>
  <c r="D43" i="12"/>
  <c r="N70" i="2"/>
  <c r="N65" i="2"/>
  <c r="D35" i="13"/>
  <c r="D39" i="13"/>
  <c r="D51" i="13"/>
  <c r="D55" i="13"/>
  <c r="D67" i="13"/>
  <c r="D71" i="13"/>
  <c r="D83" i="13"/>
  <c r="D87" i="13"/>
  <c r="D99" i="13"/>
  <c r="D103" i="13"/>
  <c r="D115" i="13"/>
  <c r="D119" i="13"/>
  <c r="D131" i="13"/>
  <c r="D135" i="13"/>
  <c r="D147" i="13"/>
  <c r="D151" i="13"/>
  <c r="D163" i="13"/>
  <c r="D167" i="13"/>
  <c r="D50" i="14"/>
  <c r="L72" i="2"/>
  <c r="L67" i="2"/>
  <c r="O83" i="2"/>
  <c r="O246" i="2"/>
  <c r="O247" i="2"/>
  <c r="O91" i="2"/>
  <c r="D131" i="10"/>
  <c r="D135" i="10"/>
  <c r="D139" i="10"/>
  <c r="D143" i="10"/>
  <c r="D147" i="10"/>
  <c r="Q242" i="2"/>
  <c r="Q257" i="2"/>
  <c r="D83" i="11"/>
  <c r="D87" i="11"/>
  <c r="D91" i="11"/>
  <c r="D95" i="11"/>
  <c r="D99" i="11"/>
  <c r="D103" i="11"/>
  <c r="D107" i="11"/>
  <c r="D111" i="11"/>
  <c r="D115" i="11"/>
  <c r="D119" i="11"/>
  <c r="D123" i="11"/>
  <c r="D127" i="11"/>
  <c r="D131" i="11"/>
  <c r="D135" i="11"/>
  <c r="D139" i="11"/>
  <c r="D143" i="11"/>
  <c r="D147" i="11"/>
  <c r="D151" i="11"/>
  <c r="D155" i="11"/>
  <c r="S75" i="2"/>
  <c r="S198" i="2"/>
  <c r="S85" i="2"/>
  <c r="S113" i="2"/>
  <c r="D4" i="12"/>
  <c r="D8" i="12"/>
  <c r="D12" i="12"/>
  <c r="D16" i="12"/>
  <c r="D20" i="12"/>
  <c r="D24" i="12"/>
  <c r="D28" i="12"/>
  <c r="D32" i="12"/>
  <c r="D67" i="12"/>
  <c r="D55" i="12"/>
  <c r="D59" i="12"/>
  <c r="D71" i="12"/>
  <c r="D75" i="12"/>
  <c r="D27" i="14"/>
  <c r="D39" i="14"/>
  <c r="D54" i="14"/>
  <c r="D58" i="14"/>
  <c r="D66" i="14"/>
  <c r="D70" i="14"/>
  <c r="D74" i="14"/>
  <c r="D82" i="14"/>
  <c r="D86" i="14"/>
  <c r="D90" i="14"/>
  <c r="D98" i="14"/>
  <c r="D102" i="14"/>
  <c r="D106" i="14"/>
  <c r="D114" i="14"/>
  <c r="D118" i="14"/>
  <c r="D122" i="14"/>
  <c r="D130" i="14"/>
  <c r="D134" i="14"/>
  <c r="D138" i="14"/>
  <c r="D146" i="14"/>
  <c r="D150" i="14"/>
  <c r="D154" i="14"/>
  <c r="D162" i="14"/>
  <c r="L71" i="2"/>
  <c r="L66" i="2"/>
  <c r="O48" i="2"/>
  <c r="O30" i="2"/>
  <c r="O13" i="2"/>
  <c r="N67" i="2"/>
  <c r="D151" i="9"/>
  <c r="D163" i="9"/>
  <c r="D167" i="9"/>
  <c r="R242" i="2"/>
  <c r="R257" i="2"/>
  <c r="D4" i="10"/>
  <c r="D8" i="10"/>
  <c r="D12" i="10"/>
  <c r="D16" i="10"/>
  <c r="D20" i="10"/>
  <c r="D24" i="10"/>
  <c r="D28" i="10"/>
  <c r="S206" i="2"/>
  <c r="D175" i="13"/>
  <c r="D51" i="14"/>
  <c r="O80" i="2"/>
  <c r="L70" i="2"/>
  <c r="L65" i="2"/>
  <c r="O47" i="2"/>
  <c r="O259" i="2"/>
  <c r="O37" i="2"/>
  <c r="O254" i="2"/>
  <c r="D175" i="11"/>
  <c r="D48" i="12"/>
  <c r="D52" i="12"/>
  <c r="D64" i="12"/>
  <c r="D68" i="12"/>
  <c r="D80" i="12"/>
  <c r="D88" i="12"/>
  <c r="D199" i="13"/>
  <c r="O216" i="2"/>
  <c r="D164" i="14"/>
  <c r="D55" i="14"/>
  <c r="D67" i="14"/>
  <c r="D71" i="14"/>
  <c r="D83" i="14"/>
  <c r="D87" i="14"/>
  <c r="D99" i="14"/>
  <c r="D103" i="14"/>
  <c r="D115" i="14"/>
  <c r="D119" i="14"/>
  <c r="D131" i="14"/>
  <c r="D135" i="14"/>
  <c r="D147" i="14"/>
  <c r="D151" i="14"/>
  <c r="D163" i="14"/>
  <c r="D167" i="14"/>
  <c r="D179" i="14"/>
  <c r="D183" i="14"/>
  <c r="D187" i="14"/>
  <c r="D195" i="14"/>
  <c r="D199" i="14"/>
  <c r="O213" i="2"/>
  <c r="O164" i="2"/>
  <c r="D108" i="9"/>
  <c r="D124" i="9"/>
  <c r="D140" i="9"/>
  <c r="D156" i="9"/>
  <c r="D172" i="9"/>
  <c r="D188" i="9"/>
  <c r="R194" i="2"/>
  <c r="R193" i="2"/>
  <c r="D103" i="10"/>
  <c r="D5" i="10"/>
  <c r="D9" i="10"/>
  <c r="D13" i="10"/>
  <c r="D17" i="10"/>
  <c r="D21" i="10"/>
  <c r="D25" i="10"/>
  <c r="D29" i="10"/>
  <c r="D41" i="11"/>
  <c r="D45" i="11"/>
  <c r="D53" i="11"/>
  <c r="D61" i="11"/>
  <c r="D69" i="11"/>
  <c r="D77" i="11"/>
  <c r="S87" i="2"/>
  <c r="S165" i="2"/>
  <c r="S116" i="2"/>
  <c r="D45" i="12"/>
  <c r="D41" i="13"/>
  <c r="D45" i="13"/>
  <c r="D57" i="13"/>
  <c r="D61" i="13"/>
  <c r="D73" i="13"/>
  <c r="D77" i="13"/>
  <c r="D89" i="13"/>
  <c r="D93" i="13"/>
  <c r="D105" i="13"/>
  <c r="D109" i="13"/>
  <c r="D121" i="13"/>
  <c r="D125" i="13"/>
  <c r="D137" i="13"/>
  <c r="D141" i="13"/>
  <c r="D153" i="13"/>
  <c r="D157" i="13"/>
  <c r="D169" i="13"/>
  <c r="D173" i="13"/>
  <c r="D48" i="14"/>
  <c r="D41" i="10"/>
  <c r="D45" i="10"/>
  <c r="D57" i="10"/>
  <c r="D61" i="10"/>
  <c r="D73" i="10"/>
  <c r="D77" i="10"/>
  <c r="D89" i="10"/>
  <c r="D93" i="10"/>
  <c r="D105" i="10"/>
  <c r="D109" i="10"/>
  <c r="D117" i="10"/>
  <c r="D121" i="10"/>
  <c r="D125" i="10"/>
  <c r="D129" i="10"/>
  <c r="D133" i="10"/>
  <c r="D137" i="10"/>
  <c r="D141" i="10"/>
  <c r="D145" i="10"/>
  <c r="D149" i="10"/>
  <c r="S36" i="2"/>
  <c r="D85" i="11"/>
  <c r="D93" i="11"/>
  <c r="D101" i="11"/>
  <c r="D109" i="11"/>
  <c r="D117" i="11"/>
  <c r="D125" i="11"/>
  <c r="D133" i="11"/>
  <c r="D141" i="11"/>
  <c r="D161" i="11"/>
  <c r="S227" i="2"/>
  <c r="S245" i="2"/>
  <c r="D2" i="12"/>
  <c r="D6" i="12"/>
  <c r="D10" i="12"/>
  <c r="D14" i="12"/>
  <c r="D18" i="12"/>
  <c r="D22" i="12"/>
  <c r="D26" i="12"/>
  <c r="D30" i="12"/>
  <c r="D34" i="12"/>
  <c r="D49" i="12"/>
  <c r="D61" i="12"/>
  <c r="D65" i="12"/>
  <c r="D77" i="12"/>
  <c r="O33" i="2"/>
  <c r="M72" i="2"/>
  <c r="M67" i="2"/>
  <c r="D3" i="14"/>
  <c r="D19" i="14"/>
  <c r="D35" i="14"/>
  <c r="D41" i="14"/>
  <c r="D64" i="14"/>
  <c r="D80" i="14"/>
  <c r="D96" i="14"/>
  <c r="D112" i="14"/>
  <c r="D128" i="14"/>
  <c r="D144" i="14"/>
  <c r="D160" i="14"/>
  <c r="O223" i="2"/>
  <c r="O200" i="2"/>
  <c r="O249" i="2"/>
  <c r="O253" i="2"/>
  <c r="G123" i="2"/>
  <c r="G248" i="2"/>
  <c r="G247" i="2"/>
  <c r="S93" i="2"/>
  <c r="G126" i="2"/>
  <c r="G253" i="2"/>
  <c r="S129" i="2"/>
  <c r="S121" i="2"/>
  <c r="S132" i="2"/>
  <c r="G104" i="2"/>
  <c r="K26" i="2"/>
  <c r="G67" i="2"/>
  <c r="G135" i="2"/>
  <c r="G252" i="2"/>
  <c r="G244" i="2"/>
  <c r="S8" i="2"/>
  <c r="Q38" i="2"/>
  <c r="Q44" i="2" s="1"/>
  <c r="S131" i="2"/>
  <c r="S123" i="2"/>
  <c r="O36" i="2"/>
  <c r="O136" i="2"/>
  <c r="O128" i="2"/>
  <c r="O206" i="2"/>
  <c r="O231" i="2"/>
  <c r="O258" i="2"/>
  <c r="O264" i="2"/>
  <c r="K27" i="2"/>
  <c r="E20" i="2"/>
  <c r="E22" i="2" s="1"/>
  <c r="G134" i="2"/>
  <c r="G217" i="2"/>
  <c r="S102" i="2"/>
  <c r="S130" i="2"/>
  <c r="S114" i="2"/>
  <c r="S106" i="2"/>
  <c r="S166" i="2"/>
  <c r="S158" i="2"/>
  <c r="S212" i="2"/>
  <c r="S254" i="2"/>
  <c r="S246" i="2"/>
  <c r="L15" i="2"/>
  <c r="L18" i="2" s="1"/>
  <c r="O18" i="2" s="1"/>
  <c r="O135" i="2"/>
  <c r="O127" i="2"/>
  <c r="O205" i="2"/>
  <c r="O208" i="2"/>
  <c r="O244" i="2"/>
  <c r="O248" i="2"/>
  <c r="G30" i="2"/>
  <c r="G82" i="2"/>
  <c r="G122" i="2"/>
  <c r="S89" i="2"/>
  <c r="S81" i="2"/>
  <c r="S86" i="2"/>
  <c r="S105" i="2"/>
  <c r="O34" i="2"/>
  <c r="O76" i="2"/>
  <c r="O211" i="2"/>
  <c r="O227" i="2"/>
  <c r="O233" i="2"/>
  <c r="O251" i="2"/>
  <c r="O243" i="2"/>
  <c r="O268" i="2"/>
  <c r="K29" i="2"/>
  <c r="E15" i="2"/>
  <c r="E17" i="2" s="1"/>
  <c r="G88" i="2"/>
  <c r="G169" i="2"/>
  <c r="G201" i="2"/>
  <c r="G249" i="2"/>
  <c r="S88" i="2"/>
  <c r="S120" i="2"/>
  <c r="S222" i="2"/>
  <c r="S228" i="2"/>
  <c r="S252" i="2"/>
  <c r="S244" i="2"/>
  <c r="S268" i="2"/>
  <c r="O14" i="2"/>
  <c r="O31" i="2"/>
  <c r="O92" i="2"/>
  <c r="O84" i="2"/>
  <c r="O117" i="2"/>
  <c r="O250" i="2"/>
  <c r="O269" i="2"/>
  <c r="G130" i="2"/>
  <c r="O197" i="2"/>
  <c r="G12" i="2"/>
  <c r="G92" i="2"/>
  <c r="G127" i="2"/>
  <c r="G119" i="2"/>
  <c r="G213" i="2"/>
  <c r="G226" i="2"/>
  <c r="G259" i="2"/>
  <c r="S71" i="2"/>
  <c r="S77" i="2"/>
  <c r="O11" i="2"/>
  <c r="O70" i="2"/>
  <c r="O102" i="2"/>
  <c r="O115" i="2"/>
  <c r="O107" i="2"/>
  <c r="O212" i="2"/>
  <c r="O242" i="2"/>
  <c r="G11" i="2"/>
  <c r="G48" i="2"/>
  <c r="G85" i="2"/>
  <c r="G90" i="2"/>
  <c r="G86" i="2"/>
  <c r="G166" i="2"/>
  <c r="G158" i="2"/>
  <c r="G197" i="2"/>
  <c r="G203" i="2"/>
  <c r="G264" i="2"/>
  <c r="S72" i="2"/>
  <c r="S133" i="2"/>
  <c r="S169" i="2"/>
  <c r="S161" i="2"/>
  <c r="S216" i="2"/>
  <c r="S242" i="2"/>
  <c r="S262" i="2"/>
  <c r="O99" i="2"/>
  <c r="O114" i="2"/>
  <c r="O106" i="2"/>
  <c r="O262" i="2"/>
  <c r="K28" i="2"/>
  <c r="G35" i="2"/>
  <c r="G71" i="2"/>
  <c r="G99" i="2"/>
  <c r="G124" i="2"/>
  <c r="G133" i="2"/>
  <c r="G218" i="2"/>
  <c r="G231" i="2"/>
  <c r="G238" i="2"/>
  <c r="S5" i="2"/>
  <c r="S10" i="2"/>
  <c r="S26" i="2"/>
  <c r="S31" i="2"/>
  <c r="S67" i="2"/>
  <c r="S80" i="2"/>
  <c r="S90" i="2"/>
  <c r="S82" i="2"/>
  <c r="S97" i="2"/>
  <c r="S201" i="2"/>
  <c r="S232" i="2"/>
  <c r="S239" i="2"/>
  <c r="S257" i="2"/>
  <c r="O75" i="2"/>
  <c r="O89" i="2"/>
  <c r="O81" i="2"/>
  <c r="O86" i="2"/>
  <c r="O98" i="2"/>
  <c r="O132" i="2"/>
  <c r="O124" i="2"/>
  <c r="O116" i="2"/>
  <c r="O108" i="2"/>
  <c r="O109" i="2"/>
  <c r="O228" i="2"/>
  <c r="O232" i="2"/>
  <c r="O263" i="2"/>
  <c r="G31" i="2"/>
  <c r="G28" i="2"/>
  <c r="T28" i="2" s="1"/>
  <c r="G34" i="2"/>
  <c r="G83" i="2"/>
  <c r="G102" i="2"/>
  <c r="G132" i="2"/>
  <c r="G208" i="2"/>
  <c r="G200" i="2"/>
  <c r="G223" i="2"/>
  <c r="G236" i="2"/>
  <c r="S47" i="2"/>
  <c r="S66" i="2"/>
  <c r="S112" i="2"/>
  <c r="S104" i="2"/>
  <c r="S238" i="2"/>
  <c r="S269" i="2"/>
  <c r="O131" i="2"/>
  <c r="O123" i="2"/>
  <c r="K30" i="2"/>
  <c r="G10" i="2"/>
  <c r="G9" i="2"/>
  <c r="G65" i="2"/>
  <c r="G76" i="2"/>
  <c r="G97" i="2"/>
  <c r="G125" i="2"/>
  <c r="G136" i="2"/>
  <c r="G202" i="2"/>
  <c r="G205" i="2"/>
  <c r="G212" i="2"/>
  <c r="G228" i="2"/>
  <c r="G258" i="2"/>
  <c r="G269" i="2"/>
  <c r="S9" i="2"/>
  <c r="S29" i="2"/>
  <c r="S98" i="2"/>
  <c r="S119" i="2"/>
  <c r="S111" i="2"/>
  <c r="S103" i="2"/>
  <c r="S204" i="2"/>
  <c r="S207" i="2"/>
  <c r="S199" i="2"/>
  <c r="S211" i="2"/>
  <c r="S237" i="2"/>
  <c r="S267" i="2"/>
  <c r="O66" i="2"/>
  <c r="O72" i="2"/>
  <c r="O87" i="2"/>
  <c r="O130" i="2"/>
  <c r="O122" i="2"/>
  <c r="O207" i="2"/>
  <c r="O199" i="2"/>
  <c r="O221" i="2"/>
  <c r="O238" i="2"/>
  <c r="O245" i="2"/>
  <c r="D38" i="2"/>
  <c r="D43" i="2" s="1"/>
  <c r="G43" i="2" s="1"/>
  <c r="T43" i="2" s="1"/>
  <c r="G47" i="2"/>
  <c r="G233" i="2"/>
  <c r="G251" i="2"/>
  <c r="G243" i="2"/>
  <c r="S76" i="2"/>
  <c r="S96" i="2"/>
  <c r="S118" i="2"/>
  <c r="S110" i="2"/>
  <c r="S157" i="2"/>
  <c r="S197" i="2"/>
  <c r="S203" i="2"/>
  <c r="S226" i="2"/>
  <c r="S247" i="2"/>
  <c r="S259" i="2"/>
  <c r="O29" i="2"/>
  <c r="O46" i="2"/>
  <c r="N49" i="2"/>
  <c r="N52" i="2" s="1"/>
  <c r="O71" i="2"/>
  <c r="O129" i="2"/>
  <c r="O121" i="2"/>
  <c r="O218" i="2"/>
  <c r="O237" i="2"/>
  <c r="G36" i="2"/>
  <c r="O252" i="2"/>
  <c r="E38" i="2"/>
  <c r="E41" i="2" s="1"/>
  <c r="G98" i="2"/>
  <c r="G128" i="2"/>
  <c r="G120" i="2"/>
  <c r="G167" i="2"/>
  <c r="G159" i="2"/>
  <c r="G239" i="2"/>
  <c r="G254" i="2"/>
  <c r="G246" i="2"/>
  <c r="G257" i="2"/>
  <c r="Q15" i="2"/>
  <c r="Q19" i="2" s="1"/>
  <c r="S14" i="2"/>
  <c r="S30" i="2"/>
  <c r="S27" i="2"/>
  <c r="R38" i="2"/>
  <c r="R42" i="2" s="1"/>
  <c r="Q49" i="2"/>
  <c r="Q53" i="2" s="1"/>
  <c r="S92" i="2"/>
  <c r="S84" i="2"/>
  <c r="S117" i="2"/>
  <c r="S109" i="2"/>
  <c r="S218" i="2"/>
  <c r="S231" i="2"/>
  <c r="S250" i="2"/>
  <c r="S258" i="2"/>
  <c r="S264" i="2"/>
  <c r="O9" i="2"/>
  <c r="L49" i="2"/>
  <c r="L53" i="2" s="1"/>
  <c r="O53" i="2" s="1"/>
  <c r="O93" i="2"/>
  <c r="O85" i="2"/>
  <c r="O90" i="2"/>
  <c r="O82" i="2"/>
  <c r="O112" i="2"/>
  <c r="O104" i="2"/>
  <c r="O113" i="2"/>
  <c r="O105" i="2"/>
  <c r="O165" i="2"/>
  <c r="O170" i="2"/>
  <c r="O198" i="2"/>
  <c r="O226" i="2"/>
  <c r="O239" i="2"/>
  <c r="O257" i="2"/>
  <c r="G27" i="2"/>
  <c r="G87" i="2"/>
  <c r="G93" i="2"/>
  <c r="G96" i="2"/>
  <c r="G172" i="2"/>
  <c r="G204" i="2"/>
  <c r="G216" i="2"/>
  <c r="G227" i="2"/>
  <c r="G242" i="2"/>
  <c r="G262" i="2"/>
  <c r="G268" i="2"/>
  <c r="S65" i="2"/>
  <c r="S124" i="2"/>
  <c r="R173" i="2"/>
  <c r="R177" i="2" s="1"/>
  <c r="S213" i="2"/>
  <c r="S217" i="2"/>
  <c r="S236" i="2"/>
  <c r="S263" i="2"/>
  <c r="O27" i="2"/>
  <c r="O67" i="2"/>
  <c r="O96" i="2"/>
  <c r="O119" i="2"/>
  <c r="O111" i="2"/>
  <c r="O103" i="2"/>
  <c r="O222" i="2"/>
  <c r="G13" i="2"/>
  <c r="G26" i="2"/>
  <c r="T26" i="2" s="1"/>
  <c r="D44" i="2"/>
  <c r="G44" i="2" s="1"/>
  <c r="T44" i="2" s="1"/>
  <c r="G66" i="2"/>
  <c r="G75" i="2"/>
  <c r="G91" i="2"/>
  <c r="G129" i="2"/>
  <c r="G121" i="2"/>
  <c r="G171" i="2"/>
  <c r="G206" i="2"/>
  <c r="G198" i="2"/>
  <c r="G221" i="2"/>
  <c r="G232" i="2"/>
  <c r="G237" i="2"/>
  <c r="P15" i="2"/>
  <c r="P21" i="2" s="1"/>
  <c r="S21" i="2" s="1"/>
  <c r="S28" i="2"/>
  <c r="S70" i="2"/>
  <c r="S99" i="2"/>
  <c r="S115" i="2"/>
  <c r="S107" i="2"/>
  <c r="S208" i="2"/>
  <c r="S200" i="2"/>
  <c r="O26" i="2"/>
  <c r="O65" i="2"/>
  <c r="O134" i="2"/>
  <c r="O126" i="2"/>
  <c r="O118" i="2"/>
  <c r="O110" i="2"/>
  <c r="O172" i="2"/>
  <c r="O204" i="2"/>
  <c r="O203" i="2"/>
  <c r="O267" i="2"/>
  <c r="D41" i="2"/>
  <c r="G41" i="2" s="1"/>
  <c r="T41" i="2" s="1"/>
  <c r="F38" i="2"/>
  <c r="F42" i="2" s="1"/>
  <c r="D49" i="2"/>
  <c r="D52" i="2" s="1"/>
  <c r="G52" i="2" s="1"/>
  <c r="T52" i="2" s="1"/>
  <c r="D173" i="2"/>
  <c r="D178" i="2" s="1"/>
  <c r="G178" i="2" s="1"/>
  <c r="T178" i="2" s="1"/>
  <c r="G8" i="2"/>
  <c r="D15" i="2"/>
  <c r="D17" i="2" s="1"/>
  <c r="D18" i="2"/>
  <c r="E49" i="2"/>
  <c r="E53" i="2" s="1"/>
  <c r="G164" i="2"/>
  <c r="E173" i="2"/>
  <c r="E187" i="2" s="1"/>
  <c r="Q23" i="2"/>
  <c r="S33" i="2"/>
  <c r="S46" i="2"/>
  <c r="S91" i="2"/>
  <c r="S83" i="2"/>
  <c r="Q173" i="2"/>
  <c r="Q182" i="2" s="1"/>
  <c r="R182" i="2"/>
  <c r="S202" i="2"/>
  <c r="S221" i="2"/>
  <c r="O166" i="2"/>
  <c r="O158" i="2"/>
  <c r="G14" i="2"/>
  <c r="F15" i="2"/>
  <c r="F17" i="2" s="1"/>
  <c r="F19" i="2" s="1"/>
  <c r="F21" i="2" s="1"/>
  <c r="F23" i="2" s="1"/>
  <c r="G37" i="2"/>
  <c r="D40" i="2"/>
  <c r="G40" i="2" s="1"/>
  <c r="T40" i="2" s="1"/>
  <c r="D42" i="2"/>
  <c r="G42" i="2" s="1"/>
  <c r="T42" i="2" s="1"/>
  <c r="F49" i="2"/>
  <c r="F53" i="2" s="1"/>
  <c r="G163" i="2"/>
  <c r="F173" i="2"/>
  <c r="F184" i="2" s="1"/>
  <c r="R15" i="2"/>
  <c r="R20" i="2" s="1"/>
  <c r="S223" i="2"/>
  <c r="L42" i="2"/>
  <c r="O42" i="2" s="1"/>
  <c r="G157" i="2"/>
  <c r="S13" i="2"/>
  <c r="S170" i="2"/>
  <c r="S162" i="2"/>
  <c r="S163" i="2"/>
  <c r="O217" i="2"/>
  <c r="R49" i="2"/>
  <c r="R52" i="2" s="1"/>
  <c r="S12" i="2"/>
  <c r="P17" i="2"/>
  <c r="S17" i="2" s="1"/>
  <c r="S233" i="2"/>
  <c r="L21" i="2"/>
  <c r="O21" i="2" s="1"/>
  <c r="M15" i="2"/>
  <c r="M20" i="2" s="1"/>
  <c r="O8" i="2"/>
  <c r="L173" i="2"/>
  <c r="L181" i="2" s="1"/>
  <c r="O181" i="2" s="1"/>
  <c r="O163" i="2"/>
  <c r="E19" i="2"/>
  <c r="E21" i="2" s="1"/>
  <c r="E23" i="2" s="1"/>
  <c r="G33" i="2"/>
  <c r="G168" i="2"/>
  <c r="G160" i="2"/>
  <c r="S11" i="2"/>
  <c r="P18" i="2"/>
  <c r="S18" i="2" s="1"/>
  <c r="Q51" i="2"/>
  <c r="S128" i="2"/>
  <c r="Q179" i="2"/>
  <c r="O133" i="2"/>
  <c r="O125" i="2"/>
  <c r="O157" i="2"/>
  <c r="M173" i="2"/>
  <c r="M186" i="2" s="1"/>
  <c r="P38" i="2"/>
  <c r="P40" i="2" s="1"/>
  <c r="S40" i="2" s="1"/>
  <c r="R53" i="2"/>
  <c r="O171" i="2"/>
  <c r="S136" i="2"/>
  <c r="Q185" i="2"/>
  <c r="M38" i="2"/>
  <c r="N53" i="2"/>
  <c r="O97" i="2"/>
  <c r="O202" i="2"/>
  <c r="S168" i="2"/>
  <c r="S160" i="2"/>
  <c r="O12" i="2"/>
  <c r="L38" i="2"/>
  <c r="L44" i="2" s="1"/>
  <c r="O44" i="2" s="1"/>
  <c r="N173" i="2"/>
  <c r="N182" i="2" s="1"/>
  <c r="S167" i="2"/>
  <c r="S159" i="2"/>
  <c r="L19" i="2"/>
  <c r="O19" i="2" s="1"/>
  <c r="L52" i="2"/>
  <c r="O52" i="2" s="1"/>
  <c r="L190" i="2"/>
  <c r="O190" i="2" s="1"/>
  <c r="S37" i="2"/>
  <c r="P49" i="2"/>
  <c r="P51" i="2" s="1"/>
  <c r="S51" i="2" s="1"/>
  <c r="S125" i="2"/>
  <c r="L20" i="2"/>
  <c r="O20" i="2" s="1"/>
  <c r="N38" i="2"/>
  <c r="N44" i="2" s="1"/>
  <c r="M49" i="2"/>
  <c r="M52" i="2" s="1"/>
  <c r="O161" i="2"/>
  <c r="L183" i="2"/>
  <c r="O183" i="2" s="1"/>
  <c r="P173" i="2"/>
  <c r="P179" i="2" s="1"/>
  <c r="S179" i="2" s="1"/>
  <c r="O168" i="2"/>
  <c r="O160" i="2"/>
  <c r="L176" i="2"/>
  <c r="O176" i="2" s="1"/>
  <c r="S172" i="2"/>
  <c r="S164" i="2"/>
  <c r="L22" i="2"/>
  <c r="O22" i="2" s="1"/>
  <c r="O120" i="2"/>
  <c r="O167" i="2"/>
  <c r="O159" i="2"/>
  <c r="S171" i="2"/>
  <c r="N15" i="2"/>
  <c r="N23" i="2" s="1"/>
  <c r="L23" i="2"/>
  <c r="O23" i="2" s="1"/>
  <c r="O169" i="2"/>
  <c r="O5" i="2"/>
  <c r="O35" i="2"/>
  <c r="K209" i="14"/>
  <c r="L62" i="2" s="1"/>
  <c r="K208" i="14"/>
  <c r="L61" i="2" s="1"/>
  <c r="K203" i="14"/>
  <c r="L56" i="2" s="1"/>
  <c r="K207" i="14"/>
  <c r="L60" i="2" s="1"/>
  <c r="K206" i="14"/>
  <c r="L59" i="2" s="1"/>
  <c r="K205" i="14"/>
  <c r="L58" i="2" s="1"/>
  <c r="K204" i="14"/>
  <c r="L57" i="2" s="1"/>
  <c r="D156" i="14"/>
  <c r="D193" i="14"/>
  <c r="D170" i="14"/>
  <c r="D76" i="14"/>
  <c r="D108" i="14"/>
  <c r="D149" i="14"/>
  <c r="D177" i="14"/>
  <c r="D40" i="14"/>
  <c r="D49" i="14"/>
  <c r="D56" i="14"/>
  <c r="D65" i="14"/>
  <c r="D72" i="14"/>
  <c r="D81" i="14"/>
  <c r="D88" i="14"/>
  <c r="D97" i="14"/>
  <c r="D104" i="14"/>
  <c r="D113" i="14"/>
  <c r="D120" i="14"/>
  <c r="D129" i="14"/>
  <c r="D136" i="14"/>
  <c r="D145" i="14"/>
  <c r="D152" i="14"/>
  <c r="D161" i="14"/>
  <c r="D168" i="14"/>
  <c r="D181" i="14"/>
  <c r="D197" i="14"/>
  <c r="D60" i="14"/>
  <c r="D92" i="14"/>
  <c r="D117" i="14"/>
  <c r="D165" i="14"/>
  <c r="D38" i="14"/>
  <c r="D47" i="14"/>
  <c r="D63" i="14"/>
  <c r="D79" i="14"/>
  <c r="D95" i="14"/>
  <c r="D111" i="14"/>
  <c r="D127" i="14"/>
  <c r="D143" i="14"/>
  <c r="D159" i="14"/>
  <c r="D166" i="14"/>
  <c r="D175" i="14"/>
  <c r="D191" i="14"/>
  <c r="D124" i="14"/>
  <c r="D2" i="14"/>
  <c r="D4" i="14"/>
  <c r="D6" i="14"/>
  <c r="D8" i="14"/>
  <c r="D10" i="14"/>
  <c r="D12" i="14"/>
  <c r="D14" i="14"/>
  <c r="D16" i="14"/>
  <c r="D18" i="14"/>
  <c r="D20" i="14"/>
  <c r="D22" i="14"/>
  <c r="D24" i="14"/>
  <c r="D26" i="14"/>
  <c r="D28" i="14"/>
  <c r="D30" i="14"/>
  <c r="D32" i="14"/>
  <c r="D34" i="14"/>
  <c r="D36" i="14"/>
  <c r="D52" i="14"/>
  <c r="D68" i="14"/>
  <c r="D84" i="14"/>
  <c r="D100" i="14"/>
  <c r="D116" i="14"/>
  <c r="D132" i="14"/>
  <c r="D148" i="14"/>
  <c r="D69" i="14"/>
  <c r="D101" i="14"/>
  <c r="D133" i="14"/>
  <c r="D200" i="14"/>
  <c r="D198" i="14"/>
  <c r="D196" i="14"/>
  <c r="D194" i="14"/>
  <c r="D192" i="14"/>
  <c r="D190" i="14"/>
  <c r="D188" i="14"/>
  <c r="D186" i="14"/>
  <c r="D184" i="14"/>
  <c r="D182" i="14"/>
  <c r="D180" i="14"/>
  <c r="D178" i="14"/>
  <c r="D176" i="14"/>
  <c r="D43" i="14"/>
  <c r="D59" i="14"/>
  <c r="D75" i="14"/>
  <c r="D91" i="14"/>
  <c r="D107" i="14"/>
  <c r="D123" i="14"/>
  <c r="D139" i="14"/>
  <c r="D155" i="14"/>
  <c r="D171" i="14"/>
  <c r="D172" i="14"/>
  <c r="D189" i="14"/>
  <c r="D85" i="14"/>
  <c r="D46" i="14"/>
  <c r="D62" i="14"/>
  <c r="D78" i="14"/>
  <c r="D94" i="14"/>
  <c r="D110" i="14"/>
  <c r="D126" i="14"/>
  <c r="D142" i="14"/>
  <c r="D158" i="14"/>
  <c r="D174" i="14"/>
  <c r="K209" i="13"/>
  <c r="M62" i="2" s="1"/>
  <c r="D65" i="13"/>
  <c r="D113" i="13"/>
  <c r="D194" i="13"/>
  <c r="D9" i="13"/>
  <c r="D23" i="13"/>
  <c r="D63" i="13"/>
  <c r="D95" i="13"/>
  <c r="D127" i="13"/>
  <c r="D143" i="13"/>
  <c r="D176" i="13"/>
  <c r="D192" i="13"/>
  <c r="D46" i="13"/>
  <c r="D62" i="13"/>
  <c r="D78" i="13"/>
  <c r="D94" i="13"/>
  <c r="D110" i="13"/>
  <c r="D126" i="13"/>
  <c r="D142" i="13"/>
  <c r="D158" i="13"/>
  <c r="D174" i="13"/>
  <c r="D189" i="13"/>
  <c r="D190" i="13"/>
  <c r="D97" i="13"/>
  <c r="D130" i="13"/>
  <c r="D161" i="13"/>
  <c r="D3" i="13"/>
  <c r="D13" i="13"/>
  <c r="D19" i="13"/>
  <c r="D29" i="13"/>
  <c r="D79" i="13"/>
  <c r="D111" i="13"/>
  <c r="D159" i="13"/>
  <c r="D43" i="13"/>
  <c r="D44" i="13"/>
  <c r="D59" i="13"/>
  <c r="D60" i="13"/>
  <c r="D75" i="13"/>
  <c r="D76" i="13"/>
  <c r="D91" i="13"/>
  <c r="D92" i="13"/>
  <c r="D107" i="13"/>
  <c r="D108" i="13"/>
  <c r="D123" i="13"/>
  <c r="D124" i="13"/>
  <c r="D139" i="13"/>
  <c r="D140" i="13"/>
  <c r="D155" i="13"/>
  <c r="D156" i="13"/>
  <c r="D171" i="13"/>
  <c r="D172" i="13"/>
  <c r="D187" i="13"/>
  <c r="D188" i="13"/>
  <c r="K208" i="13"/>
  <c r="M61" i="2" s="1"/>
  <c r="D49" i="13"/>
  <c r="D98" i="13"/>
  <c r="D146" i="13"/>
  <c r="D193" i="13"/>
  <c r="D5" i="13"/>
  <c r="D15" i="13"/>
  <c r="D25" i="13"/>
  <c r="D31" i="13"/>
  <c r="D47" i="13"/>
  <c r="D80" i="13"/>
  <c r="D112" i="13"/>
  <c r="D144" i="13"/>
  <c r="D42" i="13"/>
  <c r="D58" i="13"/>
  <c r="D74" i="13"/>
  <c r="D90" i="13"/>
  <c r="D106" i="13"/>
  <c r="D122" i="13"/>
  <c r="D138" i="13"/>
  <c r="D154" i="13"/>
  <c r="D170" i="13"/>
  <c r="D185" i="13"/>
  <c r="D186" i="13"/>
  <c r="D66" i="13"/>
  <c r="D129" i="13"/>
  <c r="D177" i="13"/>
  <c r="D11" i="13"/>
  <c r="D21" i="13"/>
  <c r="D32" i="13"/>
  <c r="D64" i="13"/>
  <c r="D96" i="13"/>
  <c r="D128" i="13"/>
  <c r="D160" i="13"/>
  <c r="D2" i="13"/>
  <c r="D4" i="13"/>
  <c r="D6" i="13"/>
  <c r="D8" i="13"/>
  <c r="D10" i="13"/>
  <c r="D12" i="13"/>
  <c r="D14" i="13"/>
  <c r="D16" i="13"/>
  <c r="D18" i="13"/>
  <c r="D20" i="13"/>
  <c r="D22" i="13"/>
  <c r="D24" i="13"/>
  <c r="D26" i="13"/>
  <c r="D28" i="13"/>
  <c r="D30" i="13"/>
  <c r="D40" i="13"/>
  <c r="D56" i="13"/>
  <c r="D72" i="13"/>
  <c r="D88" i="13"/>
  <c r="D104" i="13"/>
  <c r="D120" i="13"/>
  <c r="D136" i="13"/>
  <c r="D152" i="13"/>
  <c r="D168" i="13"/>
  <c r="D183" i="13"/>
  <c r="D184" i="13"/>
  <c r="D81" i="13"/>
  <c r="D114" i="13"/>
  <c r="D162" i="13"/>
  <c r="D191" i="13"/>
  <c r="D200" i="13"/>
  <c r="D37" i="13"/>
  <c r="D38" i="13"/>
  <c r="D53" i="13"/>
  <c r="D54" i="13"/>
  <c r="D69" i="13"/>
  <c r="D70" i="13"/>
  <c r="D85" i="13"/>
  <c r="D86" i="13"/>
  <c r="D101" i="13"/>
  <c r="D102" i="13"/>
  <c r="D117" i="13"/>
  <c r="D118" i="13"/>
  <c r="D133" i="13"/>
  <c r="D134" i="13"/>
  <c r="D149" i="13"/>
  <c r="D150" i="13"/>
  <c r="D165" i="13"/>
  <c r="D166" i="13"/>
  <c r="D181" i="13"/>
  <c r="D182" i="13"/>
  <c r="D197" i="13"/>
  <c r="D198" i="13"/>
  <c r="K206" i="13"/>
  <c r="M59" i="2" s="1"/>
  <c r="K205" i="13"/>
  <c r="M58" i="2" s="1"/>
  <c r="K204" i="13"/>
  <c r="M57" i="2" s="1"/>
  <c r="K207" i="13"/>
  <c r="M60" i="2" s="1"/>
  <c r="D82" i="13"/>
  <c r="D145" i="13"/>
  <c r="D178" i="13"/>
  <c r="D7" i="13"/>
  <c r="D17" i="13"/>
  <c r="D27" i="13"/>
  <c r="D48" i="13"/>
  <c r="D36" i="13"/>
  <c r="D52" i="13"/>
  <c r="D68" i="13"/>
  <c r="D84" i="13"/>
  <c r="D100" i="13"/>
  <c r="D116" i="13"/>
  <c r="D132" i="13"/>
  <c r="D148" i="13"/>
  <c r="D164" i="13"/>
  <c r="D179" i="13"/>
  <c r="D180" i="13"/>
  <c r="D195" i="13"/>
  <c r="D196" i="13"/>
  <c r="K203" i="13"/>
  <c r="M56" i="2" s="1"/>
  <c r="D63" i="12"/>
  <c r="D101" i="12"/>
  <c r="D117" i="12"/>
  <c r="D133" i="12"/>
  <c r="D136" i="12"/>
  <c r="D152" i="12"/>
  <c r="D168" i="12"/>
  <c r="D184" i="12"/>
  <c r="D197" i="12"/>
  <c r="D36" i="12"/>
  <c r="D81" i="12"/>
  <c r="D89" i="12"/>
  <c r="D95" i="12"/>
  <c r="D98" i="12"/>
  <c r="D111" i="12"/>
  <c r="D114" i="12"/>
  <c r="D127" i="12"/>
  <c r="D130" i="12"/>
  <c r="D143" i="12"/>
  <c r="D146" i="12"/>
  <c r="D159" i="12"/>
  <c r="D162" i="12"/>
  <c r="D175" i="12"/>
  <c r="D178" i="12"/>
  <c r="D191" i="12"/>
  <c r="D194" i="12"/>
  <c r="D82" i="12"/>
  <c r="D104" i="12"/>
  <c r="D120" i="12"/>
  <c r="D149" i="12"/>
  <c r="D105" i="12"/>
  <c r="D108" i="12"/>
  <c r="D121" i="12"/>
  <c r="D124" i="12"/>
  <c r="D137" i="12"/>
  <c r="D140" i="12"/>
  <c r="D153" i="12"/>
  <c r="D156" i="12"/>
  <c r="D169" i="12"/>
  <c r="D172" i="12"/>
  <c r="D185" i="12"/>
  <c r="D188" i="12"/>
  <c r="D200" i="12"/>
  <c r="D41" i="12"/>
  <c r="D57" i="12"/>
  <c r="D73" i="12"/>
  <c r="D79" i="12"/>
  <c r="D87" i="12"/>
  <c r="D99" i="12"/>
  <c r="D102" i="12"/>
  <c r="D115" i="12"/>
  <c r="D118" i="12"/>
  <c r="D131" i="12"/>
  <c r="D134" i="12"/>
  <c r="D147" i="12"/>
  <c r="D150" i="12"/>
  <c r="D163" i="12"/>
  <c r="D166" i="12"/>
  <c r="D179" i="12"/>
  <c r="D182" i="12"/>
  <c r="D195" i="12"/>
  <c r="D198" i="12"/>
  <c r="D70" i="12"/>
  <c r="D90" i="12"/>
  <c r="D181" i="12"/>
  <c r="D39" i="12"/>
  <c r="D46" i="12"/>
  <c r="D93" i="12"/>
  <c r="D96" i="12"/>
  <c r="D109" i="12"/>
  <c r="D112" i="12"/>
  <c r="D125" i="12"/>
  <c r="D128" i="12"/>
  <c r="D141" i="12"/>
  <c r="D144" i="12"/>
  <c r="D157" i="12"/>
  <c r="D160" i="12"/>
  <c r="D173" i="12"/>
  <c r="D176" i="12"/>
  <c r="D189" i="12"/>
  <c r="D192" i="12"/>
  <c r="D54" i="12"/>
  <c r="D165" i="12"/>
  <c r="K206" i="12"/>
  <c r="N59" i="2" s="1"/>
  <c r="K205" i="12"/>
  <c r="N58" i="2" s="1"/>
  <c r="K204" i="12"/>
  <c r="N57" i="2" s="1"/>
  <c r="K208" i="12"/>
  <c r="N61" i="2" s="1"/>
  <c r="K203" i="12"/>
  <c r="N56" i="2" s="1"/>
  <c r="K209" i="12"/>
  <c r="N62" i="2" s="1"/>
  <c r="K207" i="12"/>
  <c r="N60" i="2" s="1"/>
  <c r="D37" i="12"/>
  <c r="D44" i="12"/>
  <c r="D53" i="12"/>
  <c r="D60" i="12"/>
  <c r="D69" i="12"/>
  <c r="D76" i="12"/>
  <c r="D85" i="12"/>
  <c r="D103" i="12"/>
  <c r="D106" i="12"/>
  <c r="D119" i="12"/>
  <c r="D122" i="12"/>
  <c r="D135" i="12"/>
  <c r="D138" i="12"/>
  <c r="D151" i="12"/>
  <c r="D154" i="12"/>
  <c r="D167" i="12"/>
  <c r="D170" i="12"/>
  <c r="D183" i="12"/>
  <c r="D186" i="12"/>
  <c r="D199" i="12"/>
  <c r="D3" i="12"/>
  <c r="D5" i="12"/>
  <c r="D7" i="12"/>
  <c r="D9" i="12"/>
  <c r="D11" i="12"/>
  <c r="D13" i="12"/>
  <c r="D15" i="12"/>
  <c r="D17" i="12"/>
  <c r="D19" i="12"/>
  <c r="D21" i="12"/>
  <c r="D23" i="12"/>
  <c r="D25" i="12"/>
  <c r="D27" i="12"/>
  <c r="D29" i="12"/>
  <c r="D31" i="12"/>
  <c r="D33" i="12"/>
  <c r="D42" i="12"/>
  <c r="D51" i="12"/>
  <c r="D58" i="12"/>
  <c r="D74" i="12"/>
  <c r="D84" i="12"/>
  <c r="D92" i="12"/>
  <c r="D97" i="12"/>
  <c r="D100" i="12"/>
  <c r="D113" i="12"/>
  <c r="D116" i="12"/>
  <c r="D129" i="12"/>
  <c r="D132" i="12"/>
  <c r="D145" i="12"/>
  <c r="D148" i="12"/>
  <c r="D161" i="12"/>
  <c r="D164" i="12"/>
  <c r="D177" i="12"/>
  <c r="D180" i="12"/>
  <c r="D193" i="12"/>
  <c r="D196" i="12"/>
  <c r="D40" i="12"/>
  <c r="D56" i="12"/>
  <c r="D72" i="12"/>
  <c r="D83" i="12"/>
  <c r="D91" i="12"/>
  <c r="D94" i="12"/>
  <c r="D107" i="12"/>
  <c r="D110" i="12"/>
  <c r="D123" i="12"/>
  <c r="D126" i="12"/>
  <c r="D139" i="12"/>
  <c r="D142" i="12"/>
  <c r="D155" i="12"/>
  <c r="D158" i="12"/>
  <c r="D171" i="12"/>
  <c r="D174" i="12"/>
  <c r="D187" i="12"/>
  <c r="D190" i="12"/>
  <c r="D121" i="11"/>
  <c r="D153" i="11"/>
  <c r="D184" i="11"/>
  <c r="D3" i="11"/>
  <c r="D5" i="11"/>
  <c r="D7" i="11"/>
  <c r="D9" i="11"/>
  <c r="D11" i="11"/>
  <c r="D13" i="11"/>
  <c r="D15" i="11"/>
  <c r="D17" i="11"/>
  <c r="D19" i="11"/>
  <c r="D21" i="11"/>
  <c r="D23" i="11"/>
  <c r="D25" i="11"/>
  <c r="D27" i="11"/>
  <c r="D29" i="11"/>
  <c r="D31" i="11"/>
  <c r="D32" i="11"/>
  <c r="D48" i="11"/>
  <c r="D56" i="11"/>
  <c r="D64" i="11"/>
  <c r="D72" i="11"/>
  <c r="D80" i="11"/>
  <c r="D88" i="11"/>
  <c r="D96" i="11"/>
  <c r="D104" i="11"/>
  <c r="D112" i="11"/>
  <c r="D120" i="11"/>
  <c r="D128" i="11"/>
  <c r="D136" i="11"/>
  <c r="D144" i="11"/>
  <c r="D152" i="11"/>
  <c r="D167" i="11"/>
  <c r="D168" i="11"/>
  <c r="D183" i="11"/>
  <c r="D89" i="11"/>
  <c r="D137" i="11"/>
  <c r="D170" i="11"/>
  <c r="D46" i="11"/>
  <c r="D165" i="11"/>
  <c r="D166" i="11"/>
  <c r="D181" i="11"/>
  <c r="D182" i="11"/>
  <c r="D190" i="11"/>
  <c r="D198" i="11"/>
  <c r="D65" i="11"/>
  <c r="D105" i="11"/>
  <c r="D145" i="11"/>
  <c r="D169" i="11"/>
  <c r="D192" i="11"/>
  <c r="D43" i="11"/>
  <c r="D44" i="11"/>
  <c r="D54" i="11"/>
  <c r="D62" i="11"/>
  <c r="D70" i="11"/>
  <c r="D78" i="11"/>
  <c r="D86" i="11"/>
  <c r="D94" i="11"/>
  <c r="D102" i="11"/>
  <c r="D110" i="11"/>
  <c r="D118" i="11"/>
  <c r="D126" i="11"/>
  <c r="D134" i="11"/>
  <c r="D142" i="11"/>
  <c r="D150" i="11"/>
  <c r="D163" i="11"/>
  <c r="D164" i="11"/>
  <c r="D179" i="11"/>
  <c r="D180" i="11"/>
  <c r="D129" i="11"/>
  <c r="D42" i="11"/>
  <c r="D149" i="11"/>
  <c r="D162" i="11"/>
  <c r="D177" i="11"/>
  <c r="D178" i="11"/>
  <c r="D188" i="11"/>
  <c r="D196" i="11"/>
  <c r="D73" i="11"/>
  <c r="D154" i="11"/>
  <c r="D2" i="11"/>
  <c r="D6" i="11"/>
  <c r="D8" i="11"/>
  <c r="D10" i="11"/>
  <c r="D12" i="11"/>
  <c r="D14" i="11"/>
  <c r="D16" i="11"/>
  <c r="D18" i="11"/>
  <c r="D20" i="11"/>
  <c r="D22" i="11"/>
  <c r="D24" i="11"/>
  <c r="D26" i="11"/>
  <c r="D28" i="11"/>
  <c r="D30" i="11"/>
  <c r="D40" i="11"/>
  <c r="D52" i="11"/>
  <c r="D60" i="11"/>
  <c r="D68" i="11"/>
  <c r="D76" i="11"/>
  <c r="D84" i="11"/>
  <c r="D92" i="11"/>
  <c r="D100" i="11"/>
  <c r="D108" i="11"/>
  <c r="D116" i="11"/>
  <c r="D124" i="11"/>
  <c r="D132" i="11"/>
  <c r="D140" i="11"/>
  <c r="D148" i="11"/>
  <c r="D159" i="11"/>
  <c r="D160" i="11"/>
  <c r="D176" i="11"/>
  <c r="K206" i="11"/>
  <c r="P59" i="2" s="1"/>
  <c r="K205" i="11"/>
  <c r="P58" i="2" s="1"/>
  <c r="K204" i="11"/>
  <c r="P57" i="2" s="1"/>
  <c r="K208" i="11"/>
  <c r="P61" i="2" s="1"/>
  <c r="K203" i="11"/>
  <c r="P56" i="2" s="1"/>
  <c r="K209" i="11"/>
  <c r="P62" i="2" s="1"/>
  <c r="K207" i="11"/>
  <c r="P60" i="2" s="1"/>
  <c r="D57" i="11"/>
  <c r="D113" i="11"/>
  <c r="D4" i="11"/>
  <c r="D200" i="11"/>
  <c r="D199" i="11"/>
  <c r="D197" i="11"/>
  <c r="D195" i="11"/>
  <c r="D193" i="11"/>
  <c r="D191" i="11"/>
  <c r="D189" i="11"/>
  <c r="D187" i="11"/>
  <c r="D185" i="11"/>
  <c r="D37" i="11"/>
  <c r="D38" i="11"/>
  <c r="D157" i="11"/>
  <c r="D158" i="11"/>
  <c r="D173" i="11"/>
  <c r="D174" i="11"/>
  <c r="D186" i="11"/>
  <c r="D194" i="11"/>
  <c r="D49" i="11"/>
  <c r="D97" i="11"/>
  <c r="D36" i="11"/>
  <c r="D50" i="11"/>
  <c r="D58" i="11"/>
  <c r="D66" i="11"/>
  <c r="D74" i="11"/>
  <c r="D82" i="11"/>
  <c r="D90" i="11"/>
  <c r="D98" i="11"/>
  <c r="D106" i="11"/>
  <c r="D114" i="11"/>
  <c r="D122" i="11"/>
  <c r="D130" i="11"/>
  <c r="D138" i="11"/>
  <c r="D146" i="11"/>
  <c r="D156" i="11"/>
  <c r="D171" i="11"/>
  <c r="D172" i="11"/>
  <c r="D66" i="10"/>
  <c r="D98" i="10"/>
  <c r="D122" i="10"/>
  <c r="D138" i="10"/>
  <c r="D168" i="10"/>
  <c r="D184" i="10"/>
  <c r="D197" i="10"/>
  <c r="D32" i="10"/>
  <c r="D48" i="10"/>
  <c r="D64" i="10"/>
  <c r="D80" i="10"/>
  <c r="D96" i="10"/>
  <c r="D112" i="10"/>
  <c r="D159" i="10"/>
  <c r="D162" i="10"/>
  <c r="D175" i="10"/>
  <c r="D178" i="10"/>
  <c r="D191" i="10"/>
  <c r="D194" i="10"/>
  <c r="K206" i="10"/>
  <c r="Q59" i="2" s="1"/>
  <c r="K205" i="10"/>
  <c r="Q58" i="2" s="1"/>
  <c r="K204" i="10"/>
  <c r="Q57" i="2" s="1"/>
  <c r="K208" i="10"/>
  <c r="Q61" i="2" s="1"/>
  <c r="K203" i="10"/>
  <c r="Q56" i="2" s="1"/>
  <c r="K209" i="10"/>
  <c r="Q62" i="2" s="1"/>
  <c r="K207" i="10"/>
  <c r="Q60" i="2" s="1"/>
  <c r="D49" i="10"/>
  <c r="D113" i="10"/>
  <c r="D165" i="10"/>
  <c r="D46" i="10"/>
  <c r="D62" i="10"/>
  <c r="D78" i="10"/>
  <c r="D94" i="10"/>
  <c r="D110" i="10"/>
  <c r="D120" i="10"/>
  <c r="D128" i="10"/>
  <c r="D136" i="10"/>
  <c r="D144" i="10"/>
  <c r="D153" i="10"/>
  <c r="D156" i="10"/>
  <c r="D169" i="10"/>
  <c r="D172" i="10"/>
  <c r="D185" i="10"/>
  <c r="D188" i="10"/>
  <c r="D65" i="10"/>
  <c r="D114" i="10"/>
  <c r="D146" i="10"/>
  <c r="D43" i="10"/>
  <c r="D44" i="10"/>
  <c r="D59" i="10"/>
  <c r="D60" i="10"/>
  <c r="D75" i="10"/>
  <c r="D76" i="10"/>
  <c r="D91" i="10"/>
  <c r="D92" i="10"/>
  <c r="D107" i="10"/>
  <c r="D108" i="10"/>
  <c r="D150" i="10"/>
  <c r="D163" i="10"/>
  <c r="D166" i="10"/>
  <c r="D179" i="10"/>
  <c r="D182" i="10"/>
  <c r="D195" i="10"/>
  <c r="D198" i="10"/>
  <c r="D50" i="10"/>
  <c r="D97" i="10"/>
  <c r="D152" i="10"/>
  <c r="D42" i="10"/>
  <c r="D58" i="10"/>
  <c r="D74" i="10"/>
  <c r="D90" i="10"/>
  <c r="D106" i="10"/>
  <c r="D118" i="10"/>
  <c r="D126" i="10"/>
  <c r="D134" i="10"/>
  <c r="D142" i="10"/>
  <c r="D157" i="10"/>
  <c r="D160" i="10"/>
  <c r="D173" i="10"/>
  <c r="D176" i="10"/>
  <c r="D189" i="10"/>
  <c r="D192" i="10"/>
  <c r="D82" i="10"/>
  <c r="D130" i="10"/>
  <c r="D39" i="10"/>
  <c r="D40" i="10"/>
  <c r="D55" i="10"/>
  <c r="D56" i="10"/>
  <c r="D71" i="10"/>
  <c r="D72" i="10"/>
  <c r="D87" i="10"/>
  <c r="D88" i="10"/>
  <c r="D104" i="10"/>
  <c r="D151" i="10"/>
  <c r="D154" i="10"/>
  <c r="D167" i="10"/>
  <c r="D170" i="10"/>
  <c r="D183" i="10"/>
  <c r="D186" i="10"/>
  <c r="D199" i="10"/>
  <c r="D81" i="10"/>
  <c r="D200" i="10"/>
  <c r="D37" i="10"/>
  <c r="D38" i="10"/>
  <c r="D53" i="10"/>
  <c r="D54" i="10"/>
  <c r="D69" i="10"/>
  <c r="D70" i="10"/>
  <c r="D85" i="10"/>
  <c r="D86" i="10"/>
  <c r="D101" i="10"/>
  <c r="D102" i="10"/>
  <c r="D116" i="10"/>
  <c r="D124" i="10"/>
  <c r="D132" i="10"/>
  <c r="D140" i="10"/>
  <c r="D148" i="10"/>
  <c r="D161" i="10"/>
  <c r="D164" i="10"/>
  <c r="D177" i="10"/>
  <c r="D180" i="10"/>
  <c r="D193" i="10"/>
  <c r="D196" i="10"/>
  <c r="D181" i="10"/>
  <c r="D36" i="10"/>
  <c r="D52" i="10"/>
  <c r="D68" i="10"/>
  <c r="D84" i="10"/>
  <c r="D100" i="10"/>
  <c r="D155" i="10"/>
  <c r="D158" i="10"/>
  <c r="D171" i="10"/>
  <c r="D174" i="10"/>
  <c r="D187" i="10"/>
  <c r="D190" i="10"/>
  <c r="D48" i="9"/>
  <c r="D80" i="9"/>
  <c r="D96" i="9"/>
  <c r="D144" i="9"/>
  <c r="D153" i="9"/>
  <c r="D160" i="9"/>
  <c r="D169" i="9"/>
  <c r="D176" i="9"/>
  <c r="D185" i="9"/>
  <c r="D192" i="9"/>
  <c r="D183" i="9"/>
  <c r="D199" i="9"/>
  <c r="D41" i="9"/>
  <c r="D57" i="9"/>
  <c r="D73" i="9"/>
  <c r="D89" i="9"/>
  <c r="D105" i="9"/>
  <c r="D137" i="9"/>
  <c r="K206" i="9"/>
  <c r="R59" i="2" s="1"/>
  <c r="K205" i="9"/>
  <c r="R58" i="2" s="1"/>
  <c r="K204" i="9"/>
  <c r="R57" i="2" s="1"/>
  <c r="K208" i="9"/>
  <c r="R61" i="2" s="1"/>
  <c r="K203" i="9"/>
  <c r="R56" i="2" s="1"/>
  <c r="K209" i="9"/>
  <c r="R62" i="2" s="1"/>
  <c r="K207" i="9"/>
  <c r="R60" i="2" s="1"/>
  <c r="D181" i="9"/>
  <c r="D197" i="9"/>
  <c r="D121" i="9"/>
  <c r="D179" i="9"/>
  <c r="D195" i="9"/>
  <c r="D40" i="9"/>
  <c r="D56" i="9"/>
  <c r="D72" i="9"/>
  <c r="D88" i="9"/>
  <c r="D104" i="9"/>
  <c r="D120" i="9"/>
  <c r="D136" i="9"/>
  <c r="D152" i="9"/>
  <c r="D168" i="9"/>
  <c r="D177" i="9"/>
  <c r="D184" i="9"/>
  <c r="D193" i="9"/>
  <c r="D200" i="9"/>
  <c r="D64" i="9"/>
  <c r="D112" i="9"/>
  <c r="D128" i="9"/>
  <c r="D47" i="9"/>
  <c r="D63" i="9"/>
  <c r="D79" i="9"/>
  <c r="D95" i="9"/>
  <c r="D111" i="9"/>
  <c r="D127" i="9"/>
  <c r="D143" i="9"/>
  <c r="D159" i="9"/>
  <c r="D175" i="9"/>
  <c r="D191" i="9"/>
  <c r="D36" i="9"/>
  <c r="D45" i="9"/>
  <c r="D52" i="9"/>
  <c r="D61" i="9"/>
  <c r="D68" i="9"/>
  <c r="D77" i="9"/>
  <c r="D84" i="9"/>
  <c r="D93" i="9"/>
  <c r="D100" i="9"/>
  <c r="D109" i="9"/>
  <c r="D116" i="9"/>
  <c r="D125" i="9"/>
  <c r="D132" i="9"/>
  <c r="D141" i="9"/>
  <c r="D148" i="9"/>
  <c r="D157" i="9"/>
  <c r="D164" i="9"/>
  <c r="D173" i="9"/>
  <c r="D180" i="9"/>
  <c r="D189" i="9"/>
  <c r="D196" i="9"/>
  <c r="D10" i="9"/>
  <c r="D12" i="9"/>
  <c r="D14" i="9"/>
  <c r="D16" i="9"/>
  <c r="D18" i="9"/>
  <c r="D20" i="9"/>
  <c r="D22" i="9"/>
  <c r="D24" i="9"/>
  <c r="D26" i="9"/>
  <c r="D28" i="9"/>
  <c r="D30" i="9"/>
  <c r="D32" i="9"/>
  <c r="D34" i="9"/>
  <c r="D43" i="9"/>
  <c r="D50" i="9"/>
  <c r="D59" i="9"/>
  <c r="D66" i="9"/>
  <c r="D75" i="9"/>
  <c r="D82" i="9"/>
  <c r="D91" i="9"/>
  <c r="D98" i="9"/>
  <c r="D107" i="9"/>
  <c r="D114" i="9"/>
  <c r="D123" i="9"/>
  <c r="D130" i="9"/>
  <c r="D139" i="9"/>
  <c r="D146" i="9"/>
  <c r="D155" i="9"/>
  <c r="D162" i="9"/>
  <c r="D171" i="9"/>
  <c r="D178" i="9"/>
  <c r="D187" i="9"/>
  <c r="D86" i="8"/>
  <c r="D158" i="8"/>
  <c r="D36" i="8"/>
  <c r="D52" i="8"/>
  <c r="D68" i="8"/>
  <c r="D88" i="8"/>
  <c r="D96" i="8"/>
  <c r="D104" i="8"/>
  <c r="D112" i="8"/>
  <c r="D120" i="8"/>
  <c r="D128" i="8"/>
  <c r="D136" i="8"/>
  <c r="D144" i="8"/>
  <c r="D152" i="8"/>
  <c r="D160" i="8"/>
  <c r="D168" i="8"/>
  <c r="D176" i="8"/>
  <c r="D184" i="8"/>
  <c r="D57" i="8"/>
  <c r="D43" i="8"/>
  <c r="D59" i="8"/>
  <c r="D75" i="8"/>
  <c r="D175" i="8"/>
  <c r="D183" i="8"/>
  <c r="D194" i="8"/>
  <c r="D73" i="8"/>
  <c r="D102" i="8"/>
  <c r="D142" i="8"/>
  <c r="D150" i="8"/>
  <c r="D166" i="8"/>
  <c r="D174" i="8"/>
  <c r="D182" i="8"/>
  <c r="D39" i="8"/>
  <c r="D55" i="8"/>
  <c r="D71" i="8"/>
  <c r="D173" i="8"/>
  <c r="D181" i="8"/>
  <c r="D198" i="8"/>
  <c r="D41" i="8"/>
  <c r="D64" i="8"/>
  <c r="D80" i="8"/>
  <c r="D110" i="8"/>
  <c r="D134" i="8"/>
  <c r="K206" i="8"/>
  <c r="D59" i="2" s="1"/>
  <c r="K205" i="8"/>
  <c r="D58" i="2" s="1"/>
  <c r="K204" i="8"/>
  <c r="D57" i="2" s="1"/>
  <c r="K208" i="8"/>
  <c r="D61" i="2" s="1"/>
  <c r="K203" i="8"/>
  <c r="D56" i="2" s="1"/>
  <c r="K209" i="8"/>
  <c r="D62" i="2" s="1"/>
  <c r="K207" i="8"/>
  <c r="D60" i="2" s="1"/>
  <c r="D37" i="8"/>
  <c r="D44" i="8"/>
  <c r="D53" i="8"/>
  <c r="D60" i="8"/>
  <c r="D69" i="8"/>
  <c r="D76" i="8"/>
  <c r="D84" i="8"/>
  <c r="D92" i="8"/>
  <c r="D100" i="8"/>
  <c r="D108" i="8"/>
  <c r="D116" i="8"/>
  <c r="D124" i="8"/>
  <c r="D132" i="8"/>
  <c r="D140" i="8"/>
  <c r="D148" i="8"/>
  <c r="D156" i="8"/>
  <c r="D164" i="8"/>
  <c r="D172" i="8"/>
  <c r="D180" i="8"/>
  <c r="D192" i="8"/>
  <c r="D94" i="8"/>
  <c r="D118" i="8"/>
  <c r="D188" i="8"/>
  <c r="D171" i="8"/>
  <c r="D186" i="8"/>
  <c r="D200" i="8"/>
  <c r="D199" i="8"/>
  <c r="D197" i="8"/>
  <c r="D195" i="8"/>
  <c r="D193" i="8"/>
  <c r="D191" i="8"/>
  <c r="D189" i="8"/>
  <c r="D187" i="8"/>
  <c r="D40" i="8"/>
  <c r="D56" i="8"/>
  <c r="D72" i="8"/>
  <c r="D90" i="8"/>
  <c r="D98" i="8"/>
  <c r="D106" i="8"/>
  <c r="D114" i="8"/>
  <c r="D122" i="8"/>
  <c r="D130" i="8"/>
  <c r="D138" i="8"/>
  <c r="D146" i="8"/>
  <c r="D154" i="8"/>
  <c r="D162" i="8"/>
  <c r="D170" i="8"/>
  <c r="D178" i="8"/>
  <c r="D196" i="8"/>
  <c r="D48" i="8"/>
  <c r="D126" i="8"/>
  <c r="D169" i="8"/>
  <c r="D177" i="8"/>
  <c r="D185" i="8"/>
  <c r="D190" i="8"/>
  <c r="K206" i="7"/>
  <c r="E59" i="2" s="1"/>
  <c r="K205" i="7"/>
  <c r="E58" i="2" s="1"/>
  <c r="K204" i="7"/>
  <c r="E57" i="2" s="1"/>
  <c r="K208" i="7"/>
  <c r="E61" i="2" s="1"/>
  <c r="K203" i="7"/>
  <c r="E56" i="2" s="1"/>
  <c r="K209" i="7"/>
  <c r="E62" i="2" s="1"/>
  <c r="K207" i="7"/>
  <c r="E60" i="2" s="1"/>
  <c r="D78" i="7"/>
  <c r="D86" i="7"/>
  <c r="D94" i="7"/>
  <c r="D102" i="7"/>
  <c r="D110" i="7"/>
  <c r="D118" i="7"/>
  <c r="D126" i="7"/>
  <c r="D134" i="7"/>
  <c r="D142" i="7"/>
  <c r="D150" i="7"/>
  <c r="D158" i="7"/>
  <c r="D166" i="7"/>
  <c r="D174" i="7"/>
  <c r="D182" i="7"/>
  <c r="D194" i="7"/>
  <c r="D34" i="7"/>
  <c r="D173" i="7"/>
  <c r="D181" i="7"/>
  <c r="D188" i="7"/>
  <c r="D3" i="7"/>
  <c r="D7" i="7"/>
  <c r="D15" i="7"/>
  <c r="D19" i="7"/>
  <c r="D23" i="7"/>
  <c r="D27" i="7"/>
  <c r="D32" i="7"/>
  <c r="D52" i="7"/>
  <c r="D100" i="7"/>
  <c r="D116" i="7"/>
  <c r="D132" i="7"/>
  <c r="D140" i="7"/>
  <c r="D148" i="7"/>
  <c r="D156" i="7"/>
  <c r="D164" i="7"/>
  <c r="D172" i="7"/>
  <c r="D180" i="7"/>
  <c r="D198" i="7"/>
  <c r="D5" i="7"/>
  <c r="D11" i="7"/>
  <c r="D17" i="7"/>
  <c r="D21" i="7"/>
  <c r="D25" i="7"/>
  <c r="D29" i="7"/>
  <c r="D44" i="7"/>
  <c r="D60" i="7"/>
  <c r="D68" i="7"/>
  <c r="D76" i="7"/>
  <c r="D84" i="7"/>
  <c r="D92" i="7"/>
  <c r="D108" i="7"/>
  <c r="D124" i="7"/>
  <c r="D171" i="7"/>
  <c r="D179" i="7"/>
  <c r="D187" i="7"/>
  <c r="D192" i="7"/>
  <c r="D13" i="7"/>
  <c r="D50" i="7"/>
  <c r="D58" i="7"/>
  <c r="D66" i="7"/>
  <c r="D74" i="7"/>
  <c r="D82" i="7"/>
  <c r="D90" i="7"/>
  <c r="D98" i="7"/>
  <c r="D106" i="7"/>
  <c r="D114" i="7"/>
  <c r="D122" i="7"/>
  <c r="D130" i="7"/>
  <c r="D138" i="7"/>
  <c r="D146" i="7"/>
  <c r="D154" i="7"/>
  <c r="D162" i="7"/>
  <c r="D170" i="7"/>
  <c r="D178" i="7"/>
  <c r="D186" i="7"/>
  <c r="D9" i="7"/>
  <c r="D42" i="7"/>
  <c r="D41" i="7"/>
  <c r="D49" i="7"/>
  <c r="D57" i="7"/>
  <c r="D65" i="7"/>
  <c r="D73" i="7"/>
  <c r="D81" i="7"/>
  <c r="D89" i="7"/>
  <c r="D97" i="7"/>
  <c r="D105" i="7"/>
  <c r="D113" i="7"/>
  <c r="D121" i="7"/>
  <c r="D129" i="7"/>
  <c r="D137" i="7"/>
  <c r="D145" i="7"/>
  <c r="D153" i="7"/>
  <c r="D161" i="7"/>
  <c r="D169" i="7"/>
  <c r="D177" i="7"/>
  <c r="D196" i="7"/>
  <c r="D4" i="7"/>
  <c r="D8" i="7"/>
  <c r="D12" i="7"/>
  <c r="D16" i="7"/>
  <c r="D20" i="7"/>
  <c r="D24" i="7"/>
  <c r="D28" i="7"/>
  <c r="D30" i="7"/>
  <c r="D40" i="7"/>
  <c r="D48" i="7"/>
  <c r="D56" i="7"/>
  <c r="D64" i="7"/>
  <c r="D72" i="7"/>
  <c r="D80" i="7"/>
  <c r="D88" i="7"/>
  <c r="D96" i="7"/>
  <c r="D104" i="7"/>
  <c r="D112" i="7"/>
  <c r="D120" i="7"/>
  <c r="D128" i="7"/>
  <c r="D136" i="7"/>
  <c r="D144" i="7"/>
  <c r="D152" i="7"/>
  <c r="D160" i="7"/>
  <c r="D168" i="7"/>
  <c r="D176" i="7"/>
  <c r="D184" i="7"/>
  <c r="D190" i="7"/>
  <c r="D2" i="7"/>
  <c r="D6" i="7"/>
  <c r="D10" i="7"/>
  <c r="D14" i="7"/>
  <c r="D18" i="7"/>
  <c r="D22" i="7"/>
  <c r="D26" i="7"/>
  <c r="D39" i="7"/>
  <c r="D200" i="7"/>
  <c r="D199" i="7"/>
  <c r="D197" i="7"/>
  <c r="D195" i="7"/>
  <c r="D193" i="7"/>
  <c r="D191" i="7"/>
  <c r="D189" i="7"/>
  <c r="D37" i="7"/>
  <c r="D38" i="7"/>
  <c r="D47" i="7"/>
  <c r="D55" i="7"/>
  <c r="D63" i="7"/>
  <c r="D71" i="7"/>
  <c r="D79" i="7"/>
  <c r="D87" i="7"/>
  <c r="D95" i="7"/>
  <c r="D103" i="7"/>
  <c r="D111" i="7"/>
  <c r="D119" i="7"/>
  <c r="D127" i="7"/>
  <c r="D135" i="7"/>
  <c r="D143" i="7"/>
  <c r="D151" i="7"/>
  <c r="D159" i="7"/>
  <c r="D167" i="7"/>
  <c r="D175" i="7"/>
  <c r="D183" i="7"/>
  <c r="K206" i="6"/>
  <c r="F59" i="2" s="1"/>
  <c r="K205" i="6"/>
  <c r="F58" i="2" s="1"/>
  <c r="K204" i="6"/>
  <c r="F57" i="2" s="1"/>
  <c r="K208" i="6"/>
  <c r="F61" i="2" s="1"/>
  <c r="K203" i="6"/>
  <c r="F56" i="2" s="1"/>
  <c r="K209" i="6"/>
  <c r="F62" i="2" s="1"/>
  <c r="K207" i="6"/>
  <c r="F60" i="2" s="1"/>
  <c r="D56" i="6"/>
  <c r="D78" i="6"/>
  <c r="D86" i="6"/>
  <c r="D94" i="6"/>
  <c r="D102" i="6"/>
  <c r="D110" i="6"/>
  <c r="D118" i="6"/>
  <c r="D127" i="6"/>
  <c r="D130" i="6"/>
  <c r="D143" i="6"/>
  <c r="D146" i="6"/>
  <c r="D159" i="6"/>
  <c r="D162" i="6"/>
  <c r="D175" i="6"/>
  <c r="D178" i="6"/>
  <c r="D191" i="6"/>
  <c r="D194" i="6"/>
  <c r="D124" i="6"/>
  <c r="D137" i="6"/>
  <c r="D140" i="6"/>
  <c r="D153" i="6"/>
  <c r="D156" i="6"/>
  <c r="D169" i="6"/>
  <c r="D172" i="6"/>
  <c r="D185" i="6"/>
  <c r="D188" i="6"/>
  <c r="D40" i="6"/>
  <c r="D65" i="6"/>
  <c r="D45" i="6"/>
  <c r="D61" i="6"/>
  <c r="D76" i="6"/>
  <c r="D100" i="6"/>
  <c r="D134" i="6"/>
  <c r="D166" i="6"/>
  <c r="D195" i="6"/>
  <c r="D2" i="6"/>
  <c r="D125" i="6"/>
  <c r="D128" i="6"/>
  <c r="D141" i="6"/>
  <c r="D144" i="6"/>
  <c r="D157" i="6"/>
  <c r="D160" i="6"/>
  <c r="D173" i="6"/>
  <c r="D176" i="6"/>
  <c r="D189" i="6"/>
  <c r="D192" i="6"/>
  <c r="D200" i="6"/>
  <c r="D48" i="6"/>
  <c r="D64" i="6"/>
  <c r="D82" i="6"/>
  <c r="D90" i="6"/>
  <c r="D98" i="6"/>
  <c r="D106" i="6"/>
  <c r="D114" i="6"/>
  <c r="D122" i="6"/>
  <c r="D135" i="6"/>
  <c r="D138" i="6"/>
  <c r="D151" i="6"/>
  <c r="D154" i="6"/>
  <c r="D167" i="6"/>
  <c r="D170" i="6"/>
  <c r="D183" i="6"/>
  <c r="D186" i="6"/>
  <c r="D199" i="6"/>
  <c r="D49" i="6"/>
  <c r="D131" i="6"/>
  <c r="D163" i="6"/>
  <c r="D179" i="6"/>
  <c r="D39" i="6"/>
  <c r="D55" i="6"/>
  <c r="D71" i="6"/>
  <c r="D129" i="6"/>
  <c r="D132" i="6"/>
  <c r="D145" i="6"/>
  <c r="D148" i="6"/>
  <c r="D161" i="6"/>
  <c r="D164" i="6"/>
  <c r="D177" i="6"/>
  <c r="D180" i="6"/>
  <c r="D193" i="6"/>
  <c r="D196" i="6"/>
  <c r="D36" i="6"/>
  <c r="D68" i="6"/>
  <c r="D92" i="6"/>
  <c r="D116" i="6"/>
  <c r="D150" i="6"/>
  <c r="D182" i="6"/>
  <c r="D44" i="6"/>
  <c r="D80" i="6"/>
  <c r="D88" i="6"/>
  <c r="D96" i="6"/>
  <c r="D104" i="6"/>
  <c r="D112" i="6"/>
  <c r="D120" i="6"/>
  <c r="D126" i="6"/>
  <c r="D139" i="6"/>
  <c r="D142" i="6"/>
  <c r="D155" i="6"/>
  <c r="D158" i="6"/>
  <c r="D171" i="6"/>
  <c r="D174" i="6"/>
  <c r="D187" i="6"/>
  <c r="D190" i="6"/>
  <c r="D72" i="6"/>
  <c r="D84" i="6"/>
  <c r="D108" i="6"/>
  <c r="D147" i="6"/>
  <c r="D198" i="6"/>
  <c r="D60" i="6"/>
  <c r="D35" i="6"/>
  <c r="D51" i="6"/>
  <c r="D67" i="6"/>
  <c r="D133" i="6"/>
  <c r="D136" i="6"/>
  <c r="D149" i="6"/>
  <c r="D152" i="6"/>
  <c r="D165" i="6"/>
  <c r="D168" i="6"/>
  <c r="D181" i="6"/>
  <c r="D184" i="6"/>
  <c r="D197" i="6"/>
  <c r="J245" i="2"/>
  <c r="J246" i="2"/>
  <c r="J247" i="2"/>
  <c r="J253" i="2"/>
  <c r="J254" i="2"/>
  <c r="I245" i="2"/>
  <c r="I249" i="2"/>
  <c r="I250" i="2"/>
  <c r="I253" i="2"/>
  <c r="H248" i="2"/>
  <c r="H252" i="2"/>
  <c r="H253" i="2"/>
  <c r="AG215" i="4"/>
  <c r="AG214" i="4"/>
  <c r="AG213" i="4"/>
  <c r="J252" i="2" s="1"/>
  <c r="AG212" i="4"/>
  <c r="J251" i="2" s="1"/>
  <c r="AG211" i="4"/>
  <c r="J250" i="2" s="1"/>
  <c r="AG210" i="4"/>
  <c r="J249" i="2" s="1"/>
  <c r="AG209" i="4"/>
  <c r="J248" i="2" s="1"/>
  <c r="AG208" i="4"/>
  <c r="AG207" i="4"/>
  <c r="AG206" i="4"/>
  <c r="AG205" i="4"/>
  <c r="J244" i="2" s="1"/>
  <c r="AG204" i="4"/>
  <c r="J243" i="2" s="1"/>
  <c r="AG203" i="4"/>
  <c r="J242" i="2" s="1"/>
  <c r="AG215" i="5"/>
  <c r="I254" i="2" s="1"/>
  <c r="AG214" i="5"/>
  <c r="AG213" i="5"/>
  <c r="I252" i="2" s="1"/>
  <c r="AG212" i="5"/>
  <c r="I251" i="2" s="1"/>
  <c r="AG211" i="5"/>
  <c r="AG210" i="5"/>
  <c r="AG209" i="5"/>
  <c r="I248" i="2" s="1"/>
  <c r="AG208" i="5"/>
  <c r="I247" i="2" s="1"/>
  <c r="AG207" i="5"/>
  <c r="I246" i="2" s="1"/>
  <c r="AG206" i="5"/>
  <c r="AG205" i="5"/>
  <c r="I244" i="2" s="1"/>
  <c r="AG204" i="5"/>
  <c r="I243" i="2" s="1"/>
  <c r="AG203" i="5"/>
  <c r="I242" i="2" s="1"/>
  <c r="AG213" i="3"/>
  <c r="AG212" i="3"/>
  <c r="H251" i="2" s="1"/>
  <c r="AG211" i="3"/>
  <c r="H250" i="2" s="1"/>
  <c r="AG210" i="3"/>
  <c r="H249" i="2" s="1"/>
  <c r="AG209" i="3"/>
  <c r="AG214" i="3"/>
  <c r="AG215" i="3"/>
  <c r="H254" i="2" s="1"/>
  <c r="AG208" i="3"/>
  <c r="H247" i="2" s="1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H128" i="2"/>
  <c r="H129" i="2"/>
  <c r="H130" i="2"/>
  <c r="H131" i="2"/>
  <c r="H132" i="2"/>
  <c r="H133" i="2"/>
  <c r="H134" i="2"/>
  <c r="H135" i="2"/>
  <c r="H136" i="2"/>
  <c r="H119" i="2"/>
  <c r="H120" i="2"/>
  <c r="H121" i="2"/>
  <c r="H122" i="2"/>
  <c r="H123" i="2"/>
  <c r="H124" i="2"/>
  <c r="H125" i="2"/>
  <c r="H126" i="2"/>
  <c r="H127" i="2"/>
  <c r="I85" i="2"/>
  <c r="N208" i="4"/>
  <c r="J85" i="2" s="1"/>
  <c r="N208" i="5"/>
  <c r="N208" i="3"/>
  <c r="H85" i="2" s="1"/>
  <c r="T27" i="2" l="1"/>
  <c r="T125" i="2"/>
  <c r="T31" i="2"/>
  <c r="L17" i="2"/>
  <c r="O17" i="2" s="1"/>
  <c r="R185" i="2"/>
  <c r="T29" i="2"/>
  <c r="Q177" i="2"/>
  <c r="T30" i="2"/>
  <c r="L184" i="2"/>
  <c r="O184" i="2" s="1"/>
  <c r="Q186" i="2"/>
  <c r="Q176" i="2"/>
  <c r="T34" i="2"/>
  <c r="T48" i="2"/>
  <c r="Q52" i="2"/>
  <c r="R179" i="2"/>
  <c r="R180" i="2"/>
  <c r="E40" i="2"/>
  <c r="R181" i="2"/>
  <c r="R190" i="2"/>
  <c r="R43" i="2"/>
  <c r="Q43" i="2"/>
  <c r="R187" i="2"/>
  <c r="R188" i="2"/>
  <c r="R40" i="2"/>
  <c r="R189" i="2"/>
  <c r="R44" i="2"/>
  <c r="E179" i="2"/>
  <c r="Q180" i="2"/>
  <c r="M178" i="2"/>
  <c r="E42" i="2"/>
  <c r="R41" i="2"/>
  <c r="R183" i="2"/>
  <c r="R175" i="2"/>
  <c r="R178" i="2"/>
  <c r="Q181" i="2"/>
  <c r="N51" i="2"/>
  <c r="Q42" i="2"/>
  <c r="P20" i="2"/>
  <c r="S20" i="2" s="1"/>
  <c r="R176" i="2"/>
  <c r="R186" i="2"/>
  <c r="Q40" i="2"/>
  <c r="R184" i="2"/>
  <c r="Q41" i="2"/>
  <c r="S38" i="2"/>
  <c r="D176" i="2"/>
  <c r="G176" i="2" s="1"/>
  <c r="T176" i="2" s="1"/>
  <c r="M184" i="2"/>
  <c r="D184" i="2"/>
  <c r="G184" i="2" s="1"/>
  <c r="T184" i="2" s="1"/>
  <c r="P44" i="2"/>
  <c r="S44" i="2" s="1"/>
  <c r="P22" i="2"/>
  <c r="S22" i="2" s="1"/>
  <c r="Q17" i="2"/>
  <c r="Q21" i="2"/>
  <c r="Q18" i="2"/>
  <c r="M182" i="2"/>
  <c r="M179" i="2"/>
  <c r="P23" i="2"/>
  <c r="S23" i="2" s="1"/>
  <c r="Q22" i="2"/>
  <c r="F180" i="2"/>
  <c r="E43" i="2"/>
  <c r="M189" i="2"/>
  <c r="L179" i="2"/>
  <c r="O179" i="2" s="1"/>
  <c r="M175" i="2"/>
  <c r="L40" i="2"/>
  <c r="O40" i="2" s="1"/>
  <c r="L187" i="2"/>
  <c r="O187" i="2" s="1"/>
  <c r="Q190" i="2"/>
  <c r="P19" i="2"/>
  <c r="S19" i="2" s="1"/>
  <c r="Q20" i="2"/>
  <c r="F177" i="2"/>
  <c r="E189" i="2"/>
  <c r="K252" i="2"/>
  <c r="T252" i="2" s="1"/>
  <c r="K244" i="2"/>
  <c r="T244" i="2" s="1"/>
  <c r="L188" i="2"/>
  <c r="O188" i="2" s="1"/>
  <c r="N40" i="2"/>
  <c r="P41" i="2"/>
  <c r="S41" i="2" s="1"/>
  <c r="M187" i="2"/>
  <c r="P42" i="2"/>
  <c r="S42" i="2" s="1"/>
  <c r="L41" i="2"/>
  <c r="O41" i="2" s="1"/>
  <c r="F176" i="2"/>
  <c r="F185" i="2"/>
  <c r="K120" i="2"/>
  <c r="T120" i="2" s="1"/>
  <c r="K136" i="2"/>
  <c r="T136" i="2" s="1"/>
  <c r="K128" i="2"/>
  <c r="T128" i="2" s="1"/>
  <c r="K198" i="2"/>
  <c r="T198" i="2" s="1"/>
  <c r="L51" i="2"/>
  <c r="O51" i="2" s="1"/>
  <c r="M181" i="2"/>
  <c r="N43" i="2"/>
  <c r="E183" i="2"/>
  <c r="E182" i="2"/>
  <c r="E44" i="2"/>
  <c r="K127" i="2"/>
  <c r="T127" i="2" s="1"/>
  <c r="K119" i="2"/>
  <c r="T119" i="2" s="1"/>
  <c r="K135" i="2"/>
  <c r="T135" i="2" s="1"/>
  <c r="E185" i="2"/>
  <c r="E190" i="2"/>
  <c r="G17" i="2"/>
  <c r="T17" i="2" s="1"/>
  <c r="D19" i="2"/>
  <c r="L175" i="2"/>
  <c r="O175" i="2" s="1"/>
  <c r="P184" i="2"/>
  <c r="S184" i="2" s="1"/>
  <c r="N177" i="2"/>
  <c r="Q178" i="2"/>
  <c r="M183" i="2"/>
  <c r="N17" i="2"/>
  <c r="N179" i="2"/>
  <c r="R51" i="2"/>
  <c r="Q189" i="2"/>
  <c r="F186" i="2"/>
  <c r="F182" i="2"/>
  <c r="F178" i="2"/>
  <c r="F179" i="2"/>
  <c r="F190" i="2"/>
  <c r="N18" i="2"/>
  <c r="P182" i="2"/>
  <c r="S182" i="2" s="1"/>
  <c r="D189" i="2"/>
  <c r="G189" i="2" s="1"/>
  <c r="T189" i="2" s="1"/>
  <c r="L177" i="2"/>
  <c r="O177" i="2" s="1"/>
  <c r="S15" i="2"/>
  <c r="F183" i="2"/>
  <c r="R21" i="2"/>
  <c r="E178" i="2"/>
  <c r="F181" i="2"/>
  <c r="K85" i="2"/>
  <c r="T85" i="2" s="1"/>
  <c r="K126" i="2"/>
  <c r="T126" i="2" s="1"/>
  <c r="K134" i="2"/>
  <c r="T134" i="2" s="1"/>
  <c r="P176" i="2"/>
  <c r="S176" i="2" s="1"/>
  <c r="N185" i="2"/>
  <c r="M176" i="2"/>
  <c r="P180" i="2"/>
  <c r="S180" i="2" s="1"/>
  <c r="N189" i="2"/>
  <c r="Q183" i="2"/>
  <c r="Q175" i="2"/>
  <c r="E184" i="2"/>
  <c r="E188" i="2"/>
  <c r="E180" i="2"/>
  <c r="Q184" i="2"/>
  <c r="E176" i="2"/>
  <c r="D182" i="2"/>
  <c r="G182" i="2" s="1"/>
  <c r="T182" i="2" s="1"/>
  <c r="E186" i="2"/>
  <c r="F189" i="2"/>
  <c r="N21" i="2"/>
  <c r="N20" i="2"/>
  <c r="N19" i="2"/>
  <c r="N184" i="2"/>
  <c r="N176" i="2"/>
  <c r="N190" i="2"/>
  <c r="N188" i="2"/>
  <c r="N180" i="2"/>
  <c r="M42" i="2"/>
  <c r="M40" i="2"/>
  <c r="N181" i="2"/>
  <c r="D187" i="2"/>
  <c r="G187" i="2" s="1"/>
  <c r="T187" i="2" s="1"/>
  <c r="D180" i="2"/>
  <c r="G180" i="2" s="1"/>
  <c r="T180" i="2" s="1"/>
  <c r="D183" i="2"/>
  <c r="G183" i="2" s="1"/>
  <c r="T183" i="2" s="1"/>
  <c r="G173" i="2"/>
  <c r="D190" i="2"/>
  <c r="G190" i="2" s="1"/>
  <c r="T190" i="2" s="1"/>
  <c r="D188" i="2"/>
  <c r="G188" i="2" s="1"/>
  <c r="T188" i="2" s="1"/>
  <c r="D175" i="2"/>
  <c r="G175" i="2" s="1"/>
  <c r="T175" i="2" s="1"/>
  <c r="D177" i="2"/>
  <c r="G177" i="2" s="1"/>
  <c r="T177" i="2" s="1"/>
  <c r="D186" i="2"/>
  <c r="G186" i="2" s="1"/>
  <c r="T186" i="2" s="1"/>
  <c r="K110" i="2"/>
  <c r="T110" i="2" s="1"/>
  <c r="K254" i="2"/>
  <c r="T254" i="2" s="1"/>
  <c r="K258" i="2"/>
  <c r="T258" i="2" s="1"/>
  <c r="M41" i="2"/>
  <c r="M23" i="2"/>
  <c r="M19" i="2"/>
  <c r="P188" i="2"/>
  <c r="S188" i="2" s="1"/>
  <c r="D53" i="2"/>
  <c r="G53" i="2" s="1"/>
  <c r="T53" i="2" s="1"/>
  <c r="D51" i="2"/>
  <c r="G51" i="2" s="1"/>
  <c r="T51" i="2" s="1"/>
  <c r="G49" i="2"/>
  <c r="E52" i="2"/>
  <c r="D185" i="2"/>
  <c r="G185" i="2" s="1"/>
  <c r="T185" i="2" s="1"/>
  <c r="F51" i="2"/>
  <c r="K253" i="2"/>
  <c r="T253" i="2" s="1"/>
  <c r="G15" i="2"/>
  <c r="N42" i="2"/>
  <c r="N41" i="2"/>
  <c r="M22" i="2"/>
  <c r="N175" i="2"/>
  <c r="Q187" i="2"/>
  <c r="P190" i="2"/>
  <c r="S190" i="2" s="1"/>
  <c r="M17" i="2"/>
  <c r="Q188" i="2"/>
  <c r="E177" i="2"/>
  <c r="D20" i="2"/>
  <c r="G18" i="2"/>
  <c r="T18" i="2" s="1"/>
  <c r="F41" i="2"/>
  <c r="F44" i="2"/>
  <c r="F43" i="2"/>
  <c r="E175" i="2"/>
  <c r="F40" i="2"/>
  <c r="G38" i="2"/>
  <c r="F187" i="2"/>
  <c r="F188" i="2"/>
  <c r="D181" i="2"/>
  <c r="G181" i="2" s="1"/>
  <c r="T181" i="2" s="1"/>
  <c r="O38" i="2"/>
  <c r="L43" i="2"/>
  <c r="O43" i="2" s="1"/>
  <c r="M185" i="2"/>
  <c r="M177" i="2"/>
  <c r="M190" i="2"/>
  <c r="M188" i="2"/>
  <c r="M180" i="2"/>
  <c r="M53" i="2"/>
  <c r="P178" i="2"/>
  <c r="S178" i="2" s="1"/>
  <c r="L186" i="2"/>
  <c r="O186" i="2" s="1"/>
  <c r="L178" i="2"/>
  <c r="O178" i="2" s="1"/>
  <c r="L182" i="2"/>
  <c r="O182" i="2" s="1"/>
  <c r="O173" i="2"/>
  <c r="L189" i="2"/>
  <c r="O189" i="2" s="1"/>
  <c r="L180" i="2"/>
  <c r="O180" i="2" s="1"/>
  <c r="L185" i="2"/>
  <c r="O185" i="2" s="1"/>
  <c r="O49" i="2"/>
  <c r="P43" i="2"/>
  <c r="S43" i="2" s="1"/>
  <c r="M18" i="2"/>
  <c r="D179" i="2"/>
  <c r="G179" i="2" s="1"/>
  <c r="T179" i="2" s="1"/>
  <c r="E181" i="2"/>
  <c r="F175" i="2"/>
  <c r="S173" i="2"/>
  <c r="P181" i="2"/>
  <c r="S181" i="2" s="1"/>
  <c r="P185" i="2"/>
  <c r="S185" i="2" s="1"/>
  <c r="P177" i="2"/>
  <c r="S177" i="2" s="1"/>
  <c r="P183" i="2"/>
  <c r="S183" i="2" s="1"/>
  <c r="P175" i="2"/>
  <c r="S175" i="2" s="1"/>
  <c r="N178" i="2"/>
  <c r="M43" i="2"/>
  <c r="P186" i="2"/>
  <c r="S186" i="2" s="1"/>
  <c r="M44" i="2"/>
  <c r="O15" i="2"/>
  <c r="P187" i="2"/>
  <c r="S187" i="2" s="1"/>
  <c r="M21" i="2"/>
  <c r="M51" i="2"/>
  <c r="R19" i="2"/>
  <c r="E51" i="2"/>
  <c r="F52" i="2"/>
  <c r="P53" i="2"/>
  <c r="S53" i="2" s="1"/>
  <c r="P52" i="2"/>
  <c r="S52" i="2" s="1"/>
  <c r="S49" i="2"/>
  <c r="N186" i="2"/>
  <c r="N22" i="2"/>
  <c r="N187" i="2"/>
  <c r="R22" i="2"/>
  <c r="R23" i="2"/>
  <c r="R18" i="2"/>
  <c r="P189" i="2"/>
  <c r="S189" i="2" s="1"/>
  <c r="N183" i="2"/>
  <c r="R17" i="2"/>
  <c r="O58" i="2"/>
  <c r="O59" i="2"/>
  <c r="O60" i="2"/>
  <c r="O61" i="2"/>
  <c r="O62" i="2"/>
  <c r="O57" i="2"/>
  <c r="O56" i="2"/>
  <c r="S60" i="2"/>
  <c r="S62" i="2"/>
  <c r="S61" i="2"/>
  <c r="S57" i="2"/>
  <c r="S58" i="2"/>
  <c r="S59" i="2"/>
  <c r="S56" i="2"/>
  <c r="G58" i="2"/>
  <c r="G59" i="2"/>
  <c r="G60" i="2"/>
  <c r="G62" i="2"/>
  <c r="G61" i="2"/>
  <c r="G57" i="2"/>
  <c r="G56" i="2"/>
  <c r="K125" i="2"/>
  <c r="K124" i="2"/>
  <c r="T124" i="2" s="1"/>
  <c r="K251" i="2"/>
  <c r="T251" i="2" s="1"/>
  <c r="K132" i="2"/>
  <c r="T132" i="2" s="1"/>
  <c r="K131" i="2"/>
  <c r="T131" i="2" s="1"/>
  <c r="K249" i="2"/>
  <c r="T249" i="2" s="1"/>
  <c r="K122" i="2"/>
  <c r="T122" i="2" s="1"/>
  <c r="K130" i="2"/>
  <c r="T130" i="2" s="1"/>
  <c r="K248" i="2"/>
  <c r="T248" i="2" s="1"/>
  <c r="K108" i="2"/>
  <c r="T108" i="2" s="1"/>
  <c r="K133" i="2"/>
  <c r="T133" i="2" s="1"/>
  <c r="K250" i="2"/>
  <c r="T250" i="2" s="1"/>
  <c r="K123" i="2"/>
  <c r="T123" i="2" s="1"/>
  <c r="K112" i="2"/>
  <c r="T112" i="2" s="1"/>
  <c r="K121" i="2"/>
  <c r="T121" i="2" s="1"/>
  <c r="K129" i="2"/>
  <c r="T129" i="2" s="1"/>
  <c r="K247" i="2"/>
  <c r="T247" i="2" s="1"/>
  <c r="H9" i="2"/>
  <c r="P219" i="5"/>
  <c r="I118" i="2" s="1"/>
  <c r="T218" i="5"/>
  <c r="I172" i="2" s="1"/>
  <c r="S218" i="5"/>
  <c r="P218" i="5"/>
  <c r="I117" i="2" s="1"/>
  <c r="T217" i="5"/>
  <c r="I171" i="2" s="1"/>
  <c r="S217" i="5"/>
  <c r="P217" i="5"/>
  <c r="I116" i="2" s="1"/>
  <c r="T216" i="5"/>
  <c r="I170" i="2" s="1"/>
  <c r="S216" i="5"/>
  <c r="P216" i="5"/>
  <c r="I115" i="2" s="1"/>
  <c r="T215" i="5"/>
  <c r="I169" i="2" s="1"/>
  <c r="S215" i="5"/>
  <c r="P215" i="5"/>
  <c r="I114" i="2" s="1"/>
  <c r="N216" i="5"/>
  <c r="I93" i="2" s="1"/>
  <c r="Y214" i="5"/>
  <c r="I208" i="2" s="1"/>
  <c r="T214" i="5"/>
  <c r="I168" i="2" s="1"/>
  <c r="K168" i="2" s="1"/>
  <c r="T168" i="2" s="1"/>
  <c r="S214" i="5"/>
  <c r="P214" i="5"/>
  <c r="I113" i="2" s="1"/>
  <c r="N215" i="5"/>
  <c r="I92" i="2" s="1"/>
  <c r="Y213" i="5"/>
  <c r="I207" i="2" s="1"/>
  <c r="T213" i="5"/>
  <c r="I167" i="2" s="1"/>
  <c r="S213" i="5"/>
  <c r="P213" i="5"/>
  <c r="I112" i="2" s="1"/>
  <c r="N214" i="5"/>
  <c r="I91" i="2" s="1"/>
  <c r="Y212" i="5"/>
  <c r="I206" i="2" s="1"/>
  <c r="T212" i="5"/>
  <c r="I166" i="2" s="1"/>
  <c r="S212" i="5"/>
  <c r="P212" i="5"/>
  <c r="I111" i="2" s="1"/>
  <c r="N213" i="5"/>
  <c r="I90" i="2" s="1"/>
  <c r="Y211" i="5"/>
  <c r="I205" i="2" s="1"/>
  <c r="T211" i="5"/>
  <c r="I165" i="2" s="1"/>
  <c r="S211" i="5"/>
  <c r="P211" i="5"/>
  <c r="I110" i="2" s="1"/>
  <c r="N212" i="5"/>
  <c r="I89" i="2" s="1"/>
  <c r="Y210" i="5"/>
  <c r="I204" i="2" s="1"/>
  <c r="T210" i="5"/>
  <c r="I164" i="2" s="1"/>
  <c r="S210" i="5"/>
  <c r="P210" i="5"/>
  <c r="I109" i="2" s="1"/>
  <c r="N211" i="5"/>
  <c r="I88" i="2" s="1"/>
  <c r="Y209" i="5"/>
  <c r="I203" i="2" s="1"/>
  <c r="T209" i="5"/>
  <c r="I163" i="2" s="1"/>
  <c r="S209" i="5"/>
  <c r="P209" i="5"/>
  <c r="I108" i="2" s="1"/>
  <c r="N210" i="5"/>
  <c r="I87" i="2" s="1"/>
  <c r="B209" i="5"/>
  <c r="I14" i="2" s="1"/>
  <c r="Y208" i="5"/>
  <c r="I202" i="2" s="1"/>
  <c r="T208" i="5"/>
  <c r="I162" i="2" s="1"/>
  <c r="S208" i="5"/>
  <c r="P208" i="5"/>
  <c r="I107" i="2" s="1"/>
  <c r="N209" i="5"/>
  <c r="I86" i="2" s="1"/>
  <c r="B208" i="5"/>
  <c r="I13" i="2" s="1"/>
  <c r="Y207" i="5"/>
  <c r="I201" i="2" s="1"/>
  <c r="T207" i="5"/>
  <c r="I161" i="2" s="1"/>
  <c r="S207" i="5"/>
  <c r="P207" i="5"/>
  <c r="I106" i="2" s="1"/>
  <c r="N207" i="5"/>
  <c r="I84" i="2" s="1"/>
  <c r="L207" i="5"/>
  <c r="I37" i="2" s="1"/>
  <c r="B207" i="5"/>
  <c r="I12" i="2" s="1"/>
  <c r="AF206" i="5"/>
  <c r="I239" i="2" s="1"/>
  <c r="Y206" i="5"/>
  <c r="I200" i="2" s="1"/>
  <c r="T206" i="5"/>
  <c r="I160" i="2" s="1"/>
  <c r="S206" i="5"/>
  <c r="P206" i="5"/>
  <c r="I105" i="2" s="1"/>
  <c r="O206" i="5"/>
  <c r="I99" i="2" s="1"/>
  <c r="N206" i="5"/>
  <c r="I83" i="2" s="1"/>
  <c r="L206" i="5"/>
  <c r="I36" i="2" s="1"/>
  <c r="B206" i="5"/>
  <c r="I11" i="2" s="1"/>
  <c r="AJ205" i="5"/>
  <c r="I269" i="2" s="1"/>
  <c r="AI205" i="5"/>
  <c r="I264" i="2" s="1"/>
  <c r="AH205" i="5"/>
  <c r="I259" i="2" s="1"/>
  <c r="AF205" i="5"/>
  <c r="I238" i="2" s="1"/>
  <c r="AE205" i="5"/>
  <c r="I233" i="2" s="1"/>
  <c r="AD205" i="5"/>
  <c r="I228" i="2" s="1"/>
  <c r="AC205" i="5"/>
  <c r="I223" i="2" s="1"/>
  <c r="AA205" i="5"/>
  <c r="I218" i="2" s="1"/>
  <c r="Z205" i="5"/>
  <c r="I213" i="2" s="1"/>
  <c r="Y205" i="5"/>
  <c r="I199" i="2" s="1"/>
  <c r="W205" i="5"/>
  <c r="I77" i="2" s="1"/>
  <c r="V205" i="5"/>
  <c r="I72" i="2" s="1"/>
  <c r="U205" i="5"/>
  <c r="I67" i="2" s="1"/>
  <c r="T205" i="5"/>
  <c r="I159" i="2" s="1"/>
  <c r="S205" i="5"/>
  <c r="P205" i="5"/>
  <c r="I104" i="2" s="1"/>
  <c r="O205" i="5"/>
  <c r="I98" i="2" s="1"/>
  <c r="N205" i="5"/>
  <c r="I82" i="2" s="1"/>
  <c r="M205" i="5"/>
  <c r="I48" i="2" s="1"/>
  <c r="L205" i="5"/>
  <c r="I35" i="2" s="1"/>
  <c r="B205" i="5"/>
  <c r="I10" i="2" s="1"/>
  <c r="AJ204" i="5"/>
  <c r="I268" i="2" s="1"/>
  <c r="AI204" i="5"/>
  <c r="I263" i="2" s="1"/>
  <c r="AH204" i="5"/>
  <c r="I258" i="2" s="1"/>
  <c r="AF204" i="5"/>
  <c r="I237" i="2" s="1"/>
  <c r="AE204" i="5"/>
  <c r="I232" i="2" s="1"/>
  <c r="AD204" i="5"/>
  <c r="I227" i="2" s="1"/>
  <c r="AC204" i="5"/>
  <c r="I222" i="2" s="1"/>
  <c r="AA204" i="5"/>
  <c r="I217" i="2" s="1"/>
  <c r="Z204" i="5"/>
  <c r="I212" i="2" s="1"/>
  <c r="Y204" i="5"/>
  <c r="I198" i="2" s="1"/>
  <c r="W204" i="5"/>
  <c r="I76" i="2" s="1"/>
  <c r="V204" i="5"/>
  <c r="I71" i="2" s="1"/>
  <c r="U204" i="5"/>
  <c r="I66" i="2" s="1"/>
  <c r="T204" i="5"/>
  <c r="I158" i="2" s="1"/>
  <c r="S204" i="5"/>
  <c r="P204" i="5"/>
  <c r="I103" i="2" s="1"/>
  <c r="O204" i="5"/>
  <c r="I97" i="2" s="1"/>
  <c r="N204" i="5"/>
  <c r="I81" i="2" s="1"/>
  <c r="M204" i="5"/>
  <c r="I47" i="2" s="1"/>
  <c r="L204" i="5"/>
  <c r="I34" i="2" s="1"/>
  <c r="B204" i="5"/>
  <c r="I9" i="2" s="1"/>
  <c r="AJ203" i="5"/>
  <c r="I267" i="2" s="1"/>
  <c r="AI203" i="5"/>
  <c r="I262" i="2" s="1"/>
  <c r="AH203" i="5"/>
  <c r="I257" i="2" s="1"/>
  <c r="AF203" i="5"/>
  <c r="I236" i="2" s="1"/>
  <c r="AE203" i="5"/>
  <c r="I231" i="2" s="1"/>
  <c r="AD203" i="5"/>
  <c r="I226" i="2" s="1"/>
  <c r="AC203" i="5"/>
  <c r="I221" i="2" s="1"/>
  <c r="AA203" i="5"/>
  <c r="I216" i="2" s="1"/>
  <c r="Z203" i="5"/>
  <c r="I211" i="2" s="1"/>
  <c r="Y203" i="5"/>
  <c r="I197" i="2" s="1"/>
  <c r="W203" i="5"/>
  <c r="I75" i="2" s="1"/>
  <c r="V203" i="5"/>
  <c r="I70" i="2" s="1"/>
  <c r="U203" i="5"/>
  <c r="I65" i="2" s="1"/>
  <c r="T203" i="5"/>
  <c r="I157" i="2" s="1"/>
  <c r="S203" i="5"/>
  <c r="R203" i="5"/>
  <c r="I194" i="2" s="1"/>
  <c r="Q203" i="5"/>
  <c r="I193" i="2" s="1"/>
  <c r="P203" i="5"/>
  <c r="I102" i="2" s="1"/>
  <c r="O203" i="5"/>
  <c r="I96" i="2" s="1"/>
  <c r="N203" i="5"/>
  <c r="I80" i="2" s="1"/>
  <c r="M203" i="5"/>
  <c r="I46" i="2" s="1"/>
  <c r="L203" i="5"/>
  <c r="B203" i="5"/>
  <c r="I8" i="2" s="1"/>
  <c r="A203" i="5"/>
  <c r="I5" i="2" s="1"/>
  <c r="I200" i="5"/>
  <c r="K200" i="5" s="1"/>
  <c r="F200" i="5"/>
  <c r="I199" i="5"/>
  <c r="K199" i="5" s="1"/>
  <c r="F199" i="5"/>
  <c r="I198" i="5"/>
  <c r="K198" i="5" s="1"/>
  <c r="F198" i="5"/>
  <c r="I197" i="5"/>
  <c r="K197" i="5" s="1"/>
  <c r="F197" i="5"/>
  <c r="I196" i="5"/>
  <c r="K196" i="5" s="1"/>
  <c r="F196" i="5"/>
  <c r="I195" i="5"/>
  <c r="K195" i="5" s="1"/>
  <c r="F195" i="5"/>
  <c r="I194" i="5"/>
  <c r="K194" i="5" s="1"/>
  <c r="F194" i="5"/>
  <c r="I193" i="5"/>
  <c r="K193" i="5" s="1"/>
  <c r="F193" i="5"/>
  <c r="I192" i="5"/>
  <c r="K192" i="5" s="1"/>
  <c r="F192" i="5"/>
  <c r="I191" i="5"/>
  <c r="K191" i="5" s="1"/>
  <c r="F191" i="5"/>
  <c r="I190" i="5"/>
  <c r="K190" i="5" s="1"/>
  <c r="F190" i="5"/>
  <c r="I189" i="5"/>
  <c r="K189" i="5" s="1"/>
  <c r="F189" i="5"/>
  <c r="I188" i="5"/>
  <c r="K188" i="5" s="1"/>
  <c r="F188" i="5"/>
  <c r="I187" i="5"/>
  <c r="K187" i="5" s="1"/>
  <c r="F187" i="5"/>
  <c r="I186" i="5"/>
  <c r="K186" i="5" s="1"/>
  <c r="F186" i="5"/>
  <c r="I185" i="5"/>
  <c r="K185" i="5" s="1"/>
  <c r="F185" i="5"/>
  <c r="I184" i="5"/>
  <c r="K184" i="5" s="1"/>
  <c r="F184" i="5"/>
  <c r="I183" i="5"/>
  <c r="K183" i="5" s="1"/>
  <c r="F183" i="5"/>
  <c r="I182" i="5"/>
  <c r="K182" i="5" s="1"/>
  <c r="F182" i="5"/>
  <c r="I181" i="5"/>
  <c r="K181" i="5" s="1"/>
  <c r="F181" i="5"/>
  <c r="I180" i="5"/>
  <c r="K180" i="5" s="1"/>
  <c r="F180" i="5"/>
  <c r="I179" i="5"/>
  <c r="K179" i="5" s="1"/>
  <c r="F179" i="5"/>
  <c r="I178" i="5"/>
  <c r="K178" i="5" s="1"/>
  <c r="F178" i="5"/>
  <c r="I177" i="5"/>
  <c r="K177" i="5" s="1"/>
  <c r="F177" i="5"/>
  <c r="I176" i="5"/>
  <c r="K176" i="5" s="1"/>
  <c r="F176" i="5"/>
  <c r="I175" i="5"/>
  <c r="K175" i="5" s="1"/>
  <c r="F175" i="5"/>
  <c r="I174" i="5"/>
  <c r="K174" i="5" s="1"/>
  <c r="F174" i="5"/>
  <c r="I173" i="5"/>
  <c r="K173" i="5" s="1"/>
  <c r="F173" i="5"/>
  <c r="I172" i="5"/>
  <c r="K172" i="5" s="1"/>
  <c r="F172" i="5"/>
  <c r="I171" i="5"/>
  <c r="K171" i="5" s="1"/>
  <c r="F171" i="5"/>
  <c r="I170" i="5"/>
  <c r="K170" i="5" s="1"/>
  <c r="F170" i="5"/>
  <c r="I169" i="5"/>
  <c r="K169" i="5" s="1"/>
  <c r="F169" i="5"/>
  <c r="I168" i="5"/>
  <c r="K168" i="5" s="1"/>
  <c r="F168" i="5"/>
  <c r="I167" i="5"/>
  <c r="K167" i="5" s="1"/>
  <c r="F167" i="5"/>
  <c r="I166" i="5"/>
  <c r="K166" i="5" s="1"/>
  <c r="F166" i="5"/>
  <c r="I165" i="5"/>
  <c r="K165" i="5" s="1"/>
  <c r="F165" i="5"/>
  <c r="I164" i="5"/>
  <c r="K164" i="5" s="1"/>
  <c r="F164" i="5"/>
  <c r="I163" i="5"/>
  <c r="K163" i="5" s="1"/>
  <c r="F163" i="5"/>
  <c r="I162" i="5"/>
  <c r="K162" i="5" s="1"/>
  <c r="F162" i="5"/>
  <c r="I161" i="5"/>
  <c r="K161" i="5" s="1"/>
  <c r="F161" i="5"/>
  <c r="I160" i="5"/>
  <c r="K160" i="5" s="1"/>
  <c r="F160" i="5"/>
  <c r="I159" i="5"/>
  <c r="K159" i="5" s="1"/>
  <c r="F159" i="5"/>
  <c r="I158" i="5"/>
  <c r="K158" i="5" s="1"/>
  <c r="F158" i="5"/>
  <c r="I157" i="5"/>
  <c r="K157" i="5" s="1"/>
  <c r="F157" i="5"/>
  <c r="I156" i="5"/>
  <c r="K156" i="5" s="1"/>
  <c r="F156" i="5"/>
  <c r="I155" i="5"/>
  <c r="K155" i="5" s="1"/>
  <c r="F155" i="5"/>
  <c r="I154" i="5"/>
  <c r="K154" i="5" s="1"/>
  <c r="F154" i="5"/>
  <c r="I153" i="5"/>
  <c r="K153" i="5" s="1"/>
  <c r="F153" i="5"/>
  <c r="I152" i="5"/>
  <c r="K152" i="5" s="1"/>
  <c r="F152" i="5"/>
  <c r="I151" i="5"/>
  <c r="K151" i="5" s="1"/>
  <c r="F151" i="5"/>
  <c r="I150" i="5"/>
  <c r="K150" i="5" s="1"/>
  <c r="F150" i="5"/>
  <c r="I149" i="5"/>
  <c r="K149" i="5" s="1"/>
  <c r="F149" i="5"/>
  <c r="I148" i="5"/>
  <c r="K148" i="5" s="1"/>
  <c r="F148" i="5"/>
  <c r="I147" i="5"/>
  <c r="K147" i="5" s="1"/>
  <c r="F147" i="5"/>
  <c r="I146" i="5"/>
  <c r="K146" i="5" s="1"/>
  <c r="F146" i="5"/>
  <c r="I145" i="5"/>
  <c r="K145" i="5" s="1"/>
  <c r="F145" i="5"/>
  <c r="I144" i="5"/>
  <c r="K144" i="5" s="1"/>
  <c r="F144" i="5"/>
  <c r="I143" i="5"/>
  <c r="K143" i="5" s="1"/>
  <c r="F143" i="5"/>
  <c r="I142" i="5"/>
  <c r="K142" i="5" s="1"/>
  <c r="F142" i="5"/>
  <c r="I141" i="5"/>
  <c r="K141" i="5" s="1"/>
  <c r="F141" i="5"/>
  <c r="I140" i="5"/>
  <c r="K140" i="5" s="1"/>
  <c r="F140" i="5"/>
  <c r="I139" i="5"/>
  <c r="K139" i="5" s="1"/>
  <c r="F139" i="5"/>
  <c r="I138" i="5"/>
  <c r="K138" i="5" s="1"/>
  <c r="F138" i="5"/>
  <c r="I137" i="5"/>
  <c r="K137" i="5" s="1"/>
  <c r="F137" i="5"/>
  <c r="I136" i="5"/>
  <c r="K136" i="5" s="1"/>
  <c r="F136" i="5"/>
  <c r="I135" i="5"/>
  <c r="K135" i="5" s="1"/>
  <c r="F135" i="5"/>
  <c r="I134" i="5"/>
  <c r="K134" i="5" s="1"/>
  <c r="F134" i="5"/>
  <c r="I133" i="5"/>
  <c r="K133" i="5" s="1"/>
  <c r="F133" i="5"/>
  <c r="I132" i="5"/>
  <c r="K132" i="5" s="1"/>
  <c r="F132" i="5"/>
  <c r="I131" i="5"/>
  <c r="K131" i="5" s="1"/>
  <c r="F131" i="5"/>
  <c r="I130" i="5"/>
  <c r="K130" i="5" s="1"/>
  <c r="F130" i="5"/>
  <c r="I129" i="5"/>
  <c r="K129" i="5" s="1"/>
  <c r="F129" i="5"/>
  <c r="I128" i="5"/>
  <c r="K128" i="5" s="1"/>
  <c r="F128" i="5"/>
  <c r="I127" i="5"/>
  <c r="K127" i="5" s="1"/>
  <c r="F127" i="5"/>
  <c r="I126" i="5"/>
  <c r="K126" i="5" s="1"/>
  <c r="F126" i="5"/>
  <c r="I125" i="5"/>
  <c r="K125" i="5" s="1"/>
  <c r="F125" i="5"/>
  <c r="I124" i="5"/>
  <c r="K124" i="5" s="1"/>
  <c r="F124" i="5"/>
  <c r="I123" i="5"/>
  <c r="K123" i="5" s="1"/>
  <c r="F123" i="5"/>
  <c r="I122" i="5"/>
  <c r="K122" i="5" s="1"/>
  <c r="F122" i="5"/>
  <c r="I121" i="5"/>
  <c r="K121" i="5" s="1"/>
  <c r="F121" i="5"/>
  <c r="I120" i="5"/>
  <c r="K120" i="5" s="1"/>
  <c r="F120" i="5"/>
  <c r="I119" i="5"/>
  <c r="K119" i="5" s="1"/>
  <c r="F119" i="5"/>
  <c r="I118" i="5"/>
  <c r="K118" i="5" s="1"/>
  <c r="F118" i="5"/>
  <c r="I117" i="5"/>
  <c r="K117" i="5" s="1"/>
  <c r="F117" i="5"/>
  <c r="I116" i="5"/>
  <c r="K116" i="5" s="1"/>
  <c r="F116" i="5"/>
  <c r="I115" i="5"/>
  <c r="K115" i="5" s="1"/>
  <c r="F115" i="5"/>
  <c r="I114" i="5"/>
  <c r="K114" i="5" s="1"/>
  <c r="F114" i="5"/>
  <c r="I113" i="5"/>
  <c r="K113" i="5" s="1"/>
  <c r="F113" i="5"/>
  <c r="I112" i="5"/>
  <c r="K112" i="5" s="1"/>
  <c r="F112" i="5"/>
  <c r="I111" i="5"/>
  <c r="K111" i="5" s="1"/>
  <c r="F111" i="5"/>
  <c r="I110" i="5"/>
  <c r="K110" i="5" s="1"/>
  <c r="F110" i="5"/>
  <c r="I109" i="5"/>
  <c r="K109" i="5" s="1"/>
  <c r="F109" i="5"/>
  <c r="I108" i="5"/>
  <c r="K108" i="5" s="1"/>
  <c r="F108" i="5"/>
  <c r="I107" i="5"/>
  <c r="K107" i="5" s="1"/>
  <c r="F107" i="5"/>
  <c r="I106" i="5"/>
  <c r="K106" i="5" s="1"/>
  <c r="F106" i="5"/>
  <c r="I105" i="5"/>
  <c r="K105" i="5" s="1"/>
  <c r="F105" i="5"/>
  <c r="I104" i="5"/>
  <c r="K104" i="5" s="1"/>
  <c r="F104" i="5"/>
  <c r="I103" i="5"/>
  <c r="K103" i="5" s="1"/>
  <c r="F103" i="5"/>
  <c r="I102" i="5"/>
  <c r="K102" i="5" s="1"/>
  <c r="F102" i="5"/>
  <c r="I101" i="5"/>
  <c r="K101" i="5" s="1"/>
  <c r="F101" i="5"/>
  <c r="I100" i="5"/>
  <c r="K100" i="5" s="1"/>
  <c r="F100" i="5"/>
  <c r="I99" i="5"/>
  <c r="K99" i="5" s="1"/>
  <c r="F99" i="5"/>
  <c r="I98" i="5"/>
  <c r="K98" i="5" s="1"/>
  <c r="F98" i="5"/>
  <c r="I97" i="5"/>
  <c r="K97" i="5" s="1"/>
  <c r="F97" i="5"/>
  <c r="I96" i="5"/>
  <c r="K96" i="5" s="1"/>
  <c r="F96" i="5"/>
  <c r="I95" i="5"/>
  <c r="K95" i="5" s="1"/>
  <c r="F95" i="5"/>
  <c r="I94" i="5"/>
  <c r="K94" i="5" s="1"/>
  <c r="F94" i="5"/>
  <c r="I93" i="5"/>
  <c r="K93" i="5" s="1"/>
  <c r="F93" i="5"/>
  <c r="I92" i="5"/>
  <c r="K92" i="5" s="1"/>
  <c r="F92" i="5"/>
  <c r="I91" i="5"/>
  <c r="K91" i="5" s="1"/>
  <c r="F91" i="5"/>
  <c r="I90" i="5"/>
  <c r="K90" i="5" s="1"/>
  <c r="F90" i="5"/>
  <c r="I89" i="5"/>
  <c r="K89" i="5" s="1"/>
  <c r="F89" i="5"/>
  <c r="I88" i="5"/>
  <c r="K88" i="5" s="1"/>
  <c r="F88" i="5"/>
  <c r="I87" i="5"/>
  <c r="K87" i="5" s="1"/>
  <c r="F87" i="5"/>
  <c r="I86" i="5"/>
  <c r="K86" i="5" s="1"/>
  <c r="F86" i="5"/>
  <c r="I85" i="5"/>
  <c r="K85" i="5" s="1"/>
  <c r="F85" i="5"/>
  <c r="I84" i="5"/>
  <c r="K84" i="5" s="1"/>
  <c r="F84" i="5"/>
  <c r="I83" i="5"/>
  <c r="K83" i="5" s="1"/>
  <c r="F83" i="5"/>
  <c r="I82" i="5"/>
  <c r="K82" i="5" s="1"/>
  <c r="F82" i="5"/>
  <c r="I81" i="5"/>
  <c r="K81" i="5" s="1"/>
  <c r="F81" i="5"/>
  <c r="I80" i="5"/>
  <c r="K80" i="5" s="1"/>
  <c r="F80" i="5"/>
  <c r="I79" i="5"/>
  <c r="K79" i="5" s="1"/>
  <c r="F79" i="5"/>
  <c r="I78" i="5"/>
  <c r="K78" i="5" s="1"/>
  <c r="F78" i="5"/>
  <c r="I77" i="5"/>
  <c r="K77" i="5" s="1"/>
  <c r="F77" i="5"/>
  <c r="I76" i="5"/>
  <c r="K76" i="5" s="1"/>
  <c r="F76" i="5"/>
  <c r="I75" i="5"/>
  <c r="K75" i="5" s="1"/>
  <c r="F75" i="5"/>
  <c r="I74" i="5"/>
  <c r="K74" i="5" s="1"/>
  <c r="F74" i="5"/>
  <c r="I73" i="5"/>
  <c r="K73" i="5" s="1"/>
  <c r="F73" i="5"/>
  <c r="I72" i="5"/>
  <c r="K72" i="5" s="1"/>
  <c r="F72" i="5"/>
  <c r="I71" i="5"/>
  <c r="K71" i="5" s="1"/>
  <c r="F71" i="5"/>
  <c r="I70" i="5"/>
  <c r="K70" i="5" s="1"/>
  <c r="F70" i="5"/>
  <c r="I69" i="5"/>
  <c r="K69" i="5" s="1"/>
  <c r="F69" i="5"/>
  <c r="I68" i="5"/>
  <c r="K68" i="5" s="1"/>
  <c r="F68" i="5"/>
  <c r="I67" i="5"/>
  <c r="K67" i="5" s="1"/>
  <c r="F67" i="5"/>
  <c r="I66" i="5"/>
  <c r="K66" i="5" s="1"/>
  <c r="F66" i="5"/>
  <c r="I65" i="5"/>
  <c r="K65" i="5" s="1"/>
  <c r="F65" i="5"/>
  <c r="I64" i="5"/>
  <c r="K64" i="5" s="1"/>
  <c r="F64" i="5"/>
  <c r="I63" i="5"/>
  <c r="K63" i="5" s="1"/>
  <c r="F63" i="5"/>
  <c r="I62" i="5"/>
  <c r="K62" i="5" s="1"/>
  <c r="F62" i="5"/>
  <c r="I61" i="5"/>
  <c r="K61" i="5" s="1"/>
  <c r="F61" i="5"/>
  <c r="I60" i="5"/>
  <c r="K60" i="5" s="1"/>
  <c r="F60" i="5"/>
  <c r="I59" i="5"/>
  <c r="K59" i="5" s="1"/>
  <c r="F59" i="5"/>
  <c r="I58" i="5"/>
  <c r="K58" i="5" s="1"/>
  <c r="F58" i="5"/>
  <c r="I57" i="5"/>
  <c r="K57" i="5" s="1"/>
  <c r="F57" i="5"/>
  <c r="I56" i="5"/>
  <c r="K56" i="5" s="1"/>
  <c r="F56" i="5"/>
  <c r="I55" i="5"/>
  <c r="K55" i="5" s="1"/>
  <c r="F55" i="5"/>
  <c r="I54" i="5"/>
  <c r="K54" i="5" s="1"/>
  <c r="F54" i="5"/>
  <c r="I53" i="5"/>
  <c r="K53" i="5" s="1"/>
  <c r="F53" i="5"/>
  <c r="I52" i="5"/>
  <c r="K52" i="5" s="1"/>
  <c r="F52" i="5"/>
  <c r="I51" i="5"/>
  <c r="K51" i="5" s="1"/>
  <c r="F51" i="5"/>
  <c r="I50" i="5"/>
  <c r="K50" i="5" s="1"/>
  <c r="F50" i="5"/>
  <c r="I49" i="5"/>
  <c r="K49" i="5" s="1"/>
  <c r="F49" i="5"/>
  <c r="I48" i="5"/>
  <c r="K48" i="5" s="1"/>
  <c r="F48" i="5"/>
  <c r="I47" i="5"/>
  <c r="K47" i="5" s="1"/>
  <c r="F47" i="5"/>
  <c r="I46" i="5"/>
  <c r="K46" i="5" s="1"/>
  <c r="F46" i="5"/>
  <c r="I45" i="5"/>
  <c r="K45" i="5" s="1"/>
  <c r="F45" i="5"/>
  <c r="I44" i="5"/>
  <c r="K44" i="5" s="1"/>
  <c r="F44" i="5"/>
  <c r="I43" i="5"/>
  <c r="K43" i="5" s="1"/>
  <c r="F43" i="5"/>
  <c r="I42" i="5"/>
  <c r="K42" i="5" s="1"/>
  <c r="F42" i="5"/>
  <c r="I41" i="5"/>
  <c r="K41" i="5" s="1"/>
  <c r="F41" i="5"/>
  <c r="I40" i="5"/>
  <c r="K40" i="5" s="1"/>
  <c r="F40" i="5"/>
  <c r="I39" i="5"/>
  <c r="K39" i="5" s="1"/>
  <c r="F39" i="5"/>
  <c r="I38" i="5"/>
  <c r="K38" i="5" s="1"/>
  <c r="F38" i="5"/>
  <c r="I37" i="5"/>
  <c r="K37" i="5" s="1"/>
  <c r="F37" i="5"/>
  <c r="I36" i="5"/>
  <c r="K36" i="5" s="1"/>
  <c r="F36" i="5"/>
  <c r="I35" i="5"/>
  <c r="K35" i="5" s="1"/>
  <c r="F35" i="5"/>
  <c r="I34" i="5"/>
  <c r="K34" i="5" s="1"/>
  <c r="F34" i="5"/>
  <c r="I33" i="5"/>
  <c r="K33" i="5" s="1"/>
  <c r="F33" i="5"/>
  <c r="I32" i="5"/>
  <c r="K32" i="5" s="1"/>
  <c r="F32" i="5"/>
  <c r="I31" i="5"/>
  <c r="K31" i="5" s="1"/>
  <c r="F31" i="5"/>
  <c r="I30" i="5"/>
  <c r="K30" i="5" s="1"/>
  <c r="F30" i="5"/>
  <c r="I29" i="5"/>
  <c r="K29" i="5" s="1"/>
  <c r="F29" i="5"/>
  <c r="I28" i="5"/>
  <c r="K28" i="5" s="1"/>
  <c r="F28" i="5"/>
  <c r="I27" i="5"/>
  <c r="K27" i="5" s="1"/>
  <c r="F27" i="5"/>
  <c r="I26" i="5"/>
  <c r="K26" i="5" s="1"/>
  <c r="F26" i="5"/>
  <c r="I25" i="5"/>
  <c r="K25" i="5" s="1"/>
  <c r="F25" i="5"/>
  <c r="I24" i="5"/>
  <c r="K24" i="5" s="1"/>
  <c r="F24" i="5"/>
  <c r="I23" i="5"/>
  <c r="K23" i="5" s="1"/>
  <c r="F23" i="5"/>
  <c r="I22" i="5"/>
  <c r="K22" i="5" s="1"/>
  <c r="F22" i="5"/>
  <c r="I21" i="5"/>
  <c r="K21" i="5" s="1"/>
  <c r="F21" i="5"/>
  <c r="I20" i="5"/>
  <c r="K20" i="5" s="1"/>
  <c r="F20" i="5"/>
  <c r="I19" i="5"/>
  <c r="K19" i="5" s="1"/>
  <c r="F19" i="5"/>
  <c r="I18" i="5"/>
  <c r="K18" i="5" s="1"/>
  <c r="F18" i="5"/>
  <c r="I17" i="5"/>
  <c r="K17" i="5" s="1"/>
  <c r="F17" i="5"/>
  <c r="I16" i="5"/>
  <c r="K16" i="5" s="1"/>
  <c r="F16" i="5"/>
  <c r="I15" i="5"/>
  <c r="K15" i="5" s="1"/>
  <c r="F15" i="5"/>
  <c r="I14" i="5"/>
  <c r="K14" i="5" s="1"/>
  <c r="F14" i="5"/>
  <c r="I13" i="5"/>
  <c r="K13" i="5" s="1"/>
  <c r="F13" i="5"/>
  <c r="I12" i="5"/>
  <c r="K12" i="5" s="1"/>
  <c r="F12" i="5"/>
  <c r="I11" i="5"/>
  <c r="K11" i="5" s="1"/>
  <c r="F11" i="5"/>
  <c r="I10" i="5"/>
  <c r="K10" i="5" s="1"/>
  <c r="F10" i="5"/>
  <c r="I9" i="5"/>
  <c r="K9" i="5" s="1"/>
  <c r="F9" i="5"/>
  <c r="I8" i="5"/>
  <c r="K8" i="5" s="1"/>
  <c r="F8" i="5"/>
  <c r="I7" i="5"/>
  <c r="K7" i="5" s="1"/>
  <c r="F7" i="5"/>
  <c r="I6" i="5"/>
  <c r="K6" i="5" s="1"/>
  <c r="F6" i="5"/>
  <c r="I5" i="5"/>
  <c r="K5" i="5" s="1"/>
  <c r="F5" i="5"/>
  <c r="I4" i="5"/>
  <c r="K4" i="5" s="1"/>
  <c r="F4" i="5"/>
  <c r="I3" i="5"/>
  <c r="K3" i="5" s="1"/>
  <c r="F3" i="5"/>
  <c r="K2" i="5"/>
  <c r="F2" i="5"/>
  <c r="P219" i="4"/>
  <c r="J118" i="2" s="1"/>
  <c r="T218" i="4"/>
  <c r="J172" i="2" s="1"/>
  <c r="S218" i="4"/>
  <c r="P218" i="4"/>
  <c r="J117" i="2" s="1"/>
  <c r="T217" i="4"/>
  <c r="J171" i="2" s="1"/>
  <c r="S217" i="4"/>
  <c r="P217" i="4"/>
  <c r="J116" i="2" s="1"/>
  <c r="T216" i="4"/>
  <c r="J170" i="2" s="1"/>
  <c r="S216" i="4"/>
  <c r="P216" i="4"/>
  <c r="J115" i="2" s="1"/>
  <c r="T215" i="4"/>
  <c r="J169" i="2" s="1"/>
  <c r="S215" i="4"/>
  <c r="P215" i="4"/>
  <c r="J114" i="2" s="1"/>
  <c r="N216" i="4"/>
  <c r="J93" i="2" s="1"/>
  <c r="Y214" i="4"/>
  <c r="J208" i="2" s="1"/>
  <c r="T214" i="4"/>
  <c r="J168" i="2" s="1"/>
  <c r="S214" i="4"/>
  <c r="P214" i="4"/>
  <c r="J113" i="2" s="1"/>
  <c r="N215" i="4"/>
  <c r="J92" i="2" s="1"/>
  <c r="Y213" i="4"/>
  <c r="J207" i="2" s="1"/>
  <c r="T213" i="4"/>
  <c r="J167" i="2" s="1"/>
  <c r="S213" i="4"/>
  <c r="P213" i="4"/>
  <c r="J112" i="2" s="1"/>
  <c r="N214" i="4"/>
  <c r="J91" i="2" s="1"/>
  <c r="Y212" i="4"/>
  <c r="J206" i="2" s="1"/>
  <c r="T212" i="4"/>
  <c r="J166" i="2" s="1"/>
  <c r="S212" i="4"/>
  <c r="P212" i="4"/>
  <c r="J111" i="2" s="1"/>
  <c r="N213" i="4"/>
  <c r="J90" i="2" s="1"/>
  <c r="Y211" i="4"/>
  <c r="J205" i="2" s="1"/>
  <c r="T211" i="4"/>
  <c r="J165" i="2" s="1"/>
  <c r="S211" i="4"/>
  <c r="P211" i="4"/>
  <c r="J110" i="2" s="1"/>
  <c r="N212" i="4"/>
  <c r="J89" i="2" s="1"/>
  <c r="Y210" i="4"/>
  <c r="J204" i="2" s="1"/>
  <c r="T210" i="4"/>
  <c r="J164" i="2" s="1"/>
  <c r="S210" i="4"/>
  <c r="P210" i="4"/>
  <c r="J109" i="2" s="1"/>
  <c r="N211" i="4"/>
  <c r="J88" i="2" s="1"/>
  <c r="Y209" i="4"/>
  <c r="J203" i="2" s="1"/>
  <c r="T209" i="4"/>
  <c r="J163" i="2" s="1"/>
  <c r="S209" i="4"/>
  <c r="P209" i="4"/>
  <c r="J108" i="2" s="1"/>
  <c r="N210" i="4"/>
  <c r="J87" i="2" s="1"/>
  <c r="B209" i="4"/>
  <c r="J14" i="2" s="1"/>
  <c r="Y208" i="4"/>
  <c r="J202" i="2" s="1"/>
  <c r="T208" i="4"/>
  <c r="J162" i="2" s="1"/>
  <c r="S208" i="4"/>
  <c r="P208" i="4"/>
  <c r="J107" i="2" s="1"/>
  <c r="N209" i="4"/>
  <c r="J86" i="2" s="1"/>
  <c r="B208" i="4"/>
  <c r="J13" i="2" s="1"/>
  <c r="Y207" i="4"/>
  <c r="J201" i="2" s="1"/>
  <c r="T207" i="4"/>
  <c r="J161" i="2" s="1"/>
  <c r="S207" i="4"/>
  <c r="P207" i="4"/>
  <c r="J106" i="2" s="1"/>
  <c r="N207" i="4"/>
  <c r="J84" i="2" s="1"/>
  <c r="L207" i="4"/>
  <c r="J37" i="2" s="1"/>
  <c r="B207" i="4"/>
  <c r="J12" i="2" s="1"/>
  <c r="AF206" i="4"/>
  <c r="J239" i="2" s="1"/>
  <c r="Y206" i="4"/>
  <c r="J200" i="2" s="1"/>
  <c r="T206" i="4"/>
  <c r="J160" i="2" s="1"/>
  <c r="S206" i="4"/>
  <c r="P206" i="4"/>
  <c r="J105" i="2" s="1"/>
  <c r="O206" i="4"/>
  <c r="J99" i="2" s="1"/>
  <c r="N206" i="4"/>
  <c r="J83" i="2" s="1"/>
  <c r="L206" i="4"/>
  <c r="J36" i="2" s="1"/>
  <c r="B206" i="4"/>
  <c r="J11" i="2" s="1"/>
  <c r="AJ205" i="4"/>
  <c r="J269" i="2" s="1"/>
  <c r="AI205" i="4"/>
  <c r="J264" i="2" s="1"/>
  <c r="AH205" i="4"/>
  <c r="J259" i="2" s="1"/>
  <c r="AF205" i="4"/>
  <c r="J238" i="2" s="1"/>
  <c r="AE205" i="4"/>
  <c r="J233" i="2" s="1"/>
  <c r="AD205" i="4"/>
  <c r="J228" i="2" s="1"/>
  <c r="AC205" i="4"/>
  <c r="J223" i="2" s="1"/>
  <c r="AA205" i="4"/>
  <c r="J218" i="2" s="1"/>
  <c r="Z205" i="4"/>
  <c r="J213" i="2" s="1"/>
  <c r="Y205" i="4"/>
  <c r="J199" i="2" s="1"/>
  <c r="W205" i="4"/>
  <c r="J77" i="2" s="1"/>
  <c r="V205" i="4"/>
  <c r="J72" i="2" s="1"/>
  <c r="U205" i="4"/>
  <c r="J67" i="2" s="1"/>
  <c r="T205" i="4"/>
  <c r="J159" i="2" s="1"/>
  <c r="S205" i="4"/>
  <c r="P205" i="4"/>
  <c r="J104" i="2" s="1"/>
  <c r="O205" i="4"/>
  <c r="J98" i="2" s="1"/>
  <c r="N205" i="4"/>
  <c r="J82" i="2" s="1"/>
  <c r="M205" i="4"/>
  <c r="J48" i="2" s="1"/>
  <c r="L205" i="4"/>
  <c r="J35" i="2" s="1"/>
  <c r="B205" i="4"/>
  <c r="J10" i="2" s="1"/>
  <c r="AJ204" i="4"/>
  <c r="J268" i="2" s="1"/>
  <c r="AI204" i="4"/>
  <c r="J263" i="2" s="1"/>
  <c r="AH204" i="4"/>
  <c r="J258" i="2" s="1"/>
  <c r="AF204" i="4"/>
  <c r="J237" i="2" s="1"/>
  <c r="AE204" i="4"/>
  <c r="J232" i="2" s="1"/>
  <c r="AD204" i="4"/>
  <c r="J227" i="2" s="1"/>
  <c r="AC204" i="4"/>
  <c r="J222" i="2" s="1"/>
  <c r="AA204" i="4"/>
  <c r="J217" i="2" s="1"/>
  <c r="Z204" i="4"/>
  <c r="J212" i="2" s="1"/>
  <c r="Y204" i="4"/>
  <c r="J198" i="2" s="1"/>
  <c r="W204" i="4"/>
  <c r="J76" i="2" s="1"/>
  <c r="V204" i="4"/>
  <c r="J71" i="2" s="1"/>
  <c r="U204" i="4"/>
  <c r="J66" i="2" s="1"/>
  <c r="T204" i="4"/>
  <c r="J158" i="2" s="1"/>
  <c r="S204" i="4"/>
  <c r="P204" i="4"/>
  <c r="J103" i="2" s="1"/>
  <c r="O204" i="4"/>
  <c r="J97" i="2" s="1"/>
  <c r="N204" i="4"/>
  <c r="J81" i="2" s="1"/>
  <c r="M204" i="4"/>
  <c r="J47" i="2" s="1"/>
  <c r="L204" i="4"/>
  <c r="J34" i="2" s="1"/>
  <c r="B204" i="4"/>
  <c r="J9" i="2" s="1"/>
  <c r="AJ203" i="4"/>
  <c r="J267" i="2" s="1"/>
  <c r="AI203" i="4"/>
  <c r="J262" i="2" s="1"/>
  <c r="AH203" i="4"/>
  <c r="J257" i="2" s="1"/>
  <c r="AF203" i="4"/>
  <c r="J236" i="2" s="1"/>
  <c r="AE203" i="4"/>
  <c r="J231" i="2" s="1"/>
  <c r="AD203" i="4"/>
  <c r="J226" i="2" s="1"/>
  <c r="AC203" i="4"/>
  <c r="J221" i="2" s="1"/>
  <c r="AA203" i="4"/>
  <c r="J216" i="2" s="1"/>
  <c r="Z203" i="4"/>
  <c r="J211" i="2" s="1"/>
  <c r="Y203" i="4"/>
  <c r="J197" i="2" s="1"/>
  <c r="W203" i="4"/>
  <c r="J75" i="2" s="1"/>
  <c r="V203" i="4"/>
  <c r="J70" i="2" s="1"/>
  <c r="U203" i="4"/>
  <c r="J65" i="2" s="1"/>
  <c r="T203" i="4"/>
  <c r="J157" i="2" s="1"/>
  <c r="J173" i="2" s="1"/>
  <c r="J188" i="2" s="1"/>
  <c r="S203" i="4"/>
  <c r="R203" i="4"/>
  <c r="J194" i="2" s="1"/>
  <c r="Q203" i="4"/>
  <c r="J193" i="2" s="1"/>
  <c r="P203" i="4"/>
  <c r="J102" i="2" s="1"/>
  <c r="O203" i="4"/>
  <c r="J96" i="2" s="1"/>
  <c r="N203" i="4"/>
  <c r="J80" i="2" s="1"/>
  <c r="M203" i="4"/>
  <c r="J46" i="2" s="1"/>
  <c r="L203" i="4"/>
  <c r="J33" i="2" s="1"/>
  <c r="B203" i="4"/>
  <c r="J8" i="2" s="1"/>
  <c r="A203" i="4"/>
  <c r="J5" i="2" s="1"/>
  <c r="I200" i="4"/>
  <c r="K200" i="4" s="1"/>
  <c r="F200" i="4"/>
  <c r="I199" i="4"/>
  <c r="K199" i="4" s="1"/>
  <c r="F199" i="4"/>
  <c r="I198" i="4"/>
  <c r="K198" i="4" s="1"/>
  <c r="F198" i="4"/>
  <c r="I197" i="4"/>
  <c r="K197" i="4" s="1"/>
  <c r="F197" i="4"/>
  <c r="I196" i="4"/>
  <c r="K196" i="4" s="1"/>
  <c r="F196" i="4"/>
  <c r="I195" i="4"/>
  <c r="K195" i="4" s="1"/>
  <c r="F195" i="4"/>
  <c r="I194" i="4"/>
  <c r="K194" i="4" s="1"/>
  <c r="F194" i="4"/>
  <c r="I193" i="4"/>
  <c r="K193" i="4" s="1"/>
  <c r="F193" i="4"/>
  <c r="I192" i="4"/>
  <c r="K192" i="4" s="1"/>
  <c r="F192" i="4"/>
  <c r="I191" i="4"/>
  <c r="K191" i="4" s="1"/>
  <c r="F191" i="4"/>
  <c r="I190" i="4"/>
  <c r="K190" i="4" s="1"/>
  <c r="F190" i="4"/>
  <c r="I189" i="4"/>
  <c r="K189" i="4" s="1"/>
  <c r="F189" i="4"/>
  <c r="I188" i="4"/>
  <c r="K188" i="4" s="1"/>
  <c r="F188" i="4"/>
  <c r="I187" i="4"/>
  <c r="K187" i="4" s="1"/>
  <c r="F187" i="4"/>
  <c r="I186" i="4"/>
  <c r="K186" i="4" s="1"/>
  <c r="F186" i="4"/>
  <c r="I185" i="4"/>
  <c r="K185" i="4" s="1"/>
  <c r="F185" i="4"/>
  <c r="I184" i="4"/>
  <c r="K184" i="4" s="1"/>
  <c r="F184" i="4"/>
  <c r="I183" i="4"/>
  <c r="K183" i="4" s="1"/>
  <c r="F183" i="4"/>
  <c r="I182" i="4"/>
  <c r="K182" i="4" s="1"/>
  <c r="F182" i="4"/>
  <c r="I181" i="4"/>
  <c r="K181" i="4" s="1"/>
  <c r="F181" i="4"/>
  <c r="I180" i="4"/>
  <c r="K180" i="4" s="1"/>
  <c r="F180" i="4"/>
  <c r="I179" i="4"/>
  <c r="K179" i="4" s="1"/>
  <c r="F179" i="4"/>
  <c r="I178" i="4"/>
  <c r="K178" i="4" s="1"/>
  <c r="F178" i="4"/>
  <c r="I177" i="4"/>
  <c r="K177" i="4" s="1"/>
  <c r="F177" i="4"/>
  <c r="I176" i="4"/>
  <c r="K176" i="4" s="1"/>
  <c r="F176" i="4"/>
  <c r="I175" i="4"/>
  <c r="K175" i="4" s="1"/>
  <c r="F175" i="4"/>
  <c r="I174" i="4"/>
  <c r="K174" i="4" s="1"/>
  <c r="F174" i="4"/>
  <c r="I173" i="4"/>
  <c r="K173" i="4" s="1"/>
  <c r="F173" i="4"/>
  <c r="I172" i="4"/>
  <c r="K172" i="4" s="1"/>
  <c r="F172" i="4"/>
  <c r="I171" i="4"/>
  <c r="K171" i="4" s="1"/>
  <c r="F171" i="4"/>
  <c r="I170" i="4"/>
  <c r="K170" i="4" s="1"/>
  <c r="F170" i="4"/>
  <c r="I169" i="4"/>
  <c r="K169" i="4" s="1"/>
  <c r="F169" i="4"/>
  <c r="I168" i="4"/>
  <c r="K168" i="4" s="1"/>
  <c r="F168" i="4"/>
  <c r="I167" i="4"/>
  <c r="K167" i="4" s="1"/>
  <c r="F167" i="4"/>
  <c r="I166" i="4"/>
  <c r="K166" i="4" s="1"/>
  <c r="F166" i="4"/>
  <c r="I165" i="4"/>
  <c r="K165" i="4" s="1"/>
  <c r="F165" i="4"/>
  <c r="I164" i="4"/>
  <c r="K164" i="4" s="1"/>
  <c r="F164" i="4"/>
  <c r="I163" i="4"/>
  <c r="K163" i="4" s="1"/>
  <c r="F163" i="4"/>
  <c r="I162" i="4"/>
  <c r="K162" i="4" s="1"/>
  <c r="F162" i="4"/>
  <c r="I161" i="4"/>
  <c r="K161" i="4" s="1"/>
  <c r="F161" i="4"/>
  <c r="I160" i="4"/>
  <c r="K160" i="4" s="1"/>
  <c r="F160" i="4"/>
  <c r="I159" i="4"/>
  <c r="K159" i="4" s="1"/>
  <c r="F159" i="4"/>
  <c r="I158" i="4"/>
  <c r="K158" i="4" s="1"/>
  <c r="F158" i="4"/>
  <c r="I157" i="4"/>
  <c r="K157" i="4" s="1"/>
  <c r="F157" i="4"/>
  <c r="I156" i="4"/>
  <c r="K156" i="4" s="1"/>
  <c r="F156" i="4"/>
  <c r="I155" i="4"/>
  <c r="K155" i="4" s="1"/>
  <c r="F155" i="4"/>
  <c r="I154" i="4"/>
  <c r="K154" i="4" s="1"/>
  <c r="F154" i="4"/>
  <c r="I153" i="4"/>
  <c r="K153" i="4" s="1"/>
  <c r="F153" i="4"/>
  <c r="I152" i="4"/>
  <c r="K152" i="4" s="1"/>
  <c r="F152" i="4"/>
  <c r="I151" i="4"/>
  <c r="K151" i="4" s="1"/>
  <c r="F151" i="4"/>
  <c r="I150" i="4"/>
  <c r="K150" i="4" s="1"/>
  <c r="F150" i="4"/>
  <c r="I149" i="4"/>
  <c r="K149" i="4" s="1"/>
  <c r="F149" i="4"/>
  <c r="I148" i="4"/>
  <c r="K148" i="4" s="1"/>
  <c r="F148" i="4"/>
  <c r="I147" i="4"/>
  <c r="K147" i="4" s="1"/>
  <c r="F147" i="4"/>
  <c r="I146" i="4"/>
  <c r="K146" i="4" s="1"/>
  <c r="F146" i="4"/>
  <c r="I145" i="4"/>
  <c r="K145" i="4" s="1"/>
  <c r="F145" i="4"/>
  <c r="I144" i="4"/>
  <c r="K144" i="4" s="1"/>
  <c r="F144" i="4"/>
  <c r="I143" i="4"/>
  <c r="K143" i="4" s="1"/>
  <c r="F143" i="4"/>
  <c r="I142" i="4"/>
  <c r="K142" i="4" s="1"/>
  <c r="F142" i="4"/>
  <c r="I141" i="4"/>
  <c r="K141" i="4" s="1"/>
  <c r="F141" i="4"/>
  <c r="I140" i="4"/>
  <c r="K140" i="4" s="1"/>
  <c r="F140" i="4"/>
  <c r="I139" i="4"/>
  <c r="K139" i="4" s="1"/>
  <c r="F139" i="4"/>
  <c r="I138" i="4"/>
  <c r="K138" i="4" s="1"/>
  <c r="F138" i="4"/>
  <c r="I137" i="4"/>
  <c r="K137" i="4" s="1"/>
  <c r="F137" i="4"/>
  <c r="I136" i="4"/>
  <c r="K136" i="4" s="1"/>
  <c r="F136" i="4"/>
  <c r="I135" i="4"/>
  <c r="K135" i="4" s="1"/>
  <c r="F135" i="4"/>
  <c r="I134" i="4"/>
  <c r="K134" i="4" s="1"/>
  <c r="F134" i="4"/>
  <c r="I133" i="4"/>
  <c r="K133" i="4" s="1"/>
  <c r="F133" i="4"/>
  <c r="I132" i="4"/>
  <c r="K132" i="4" s="1"/>
  <c r="F132" i="4"/>
  <c r="I131" i="4"/>
  <c r="K131" i="4" s="1"/>
  <c r="F131" i="4"/>
  <c r="I130" i="4"/>
  <c r="K130" i="4" s="1"/>
  <c r="F130" i="4"/>
  <c r="I129" i="4"/>
  <c r="K129" i="4" s="1"/>
  <c r="F129" i="4"/>
  <c r="I128" i="4"/>
  <c r="K128" i="4" s="1"/>
  <c r="F128" i="4"/>
  <c r="I127" i="4"/>
  <c r="K127" i="4" s="1"/>
  <c r="F127" i="4"/>
  <c r="I126" i="4"/>
  <c r="K126" i="4" s="1"/>
  <c r="F126" i="4"/>
  <c r="I125" i="4"/>
  <c r="K125" i="4" s="1"/>
  <c r="F125" i="4"/>
  <c r="I124" i="4"/>
  <c r="K124" i="4" s="1"/>
  <c r="F124" i="4"/>
  <c r="I123" i="4"/>
  <c r="K123" i="4" s="1"/>
  <c r="F123" i="4"/>
  <c r="I122" i="4"/>
  <c r="K122" i="4" s="1"/>
  <c r="F122" i="4"/>
  <c r="I121" i="4"/>
  <c r="K121" i="4" s="1"/>
  <c r="F121" i="4"/>
  <c r="I120" i="4"/>
  <c r="K120" i="4" s="1"/>
  <c r="F120" i="4"/>
  <c r="I119" i="4"/>
  <c r="K119" i="4" s="1"/>
  <c r="F119" i="4"/>
  <c r="I118" i="4"/>
  <c r="K118" i="4" s="1"/>
  <c r="F118" i="4"/>
  <c r="I117" i="4"/>
  <c r="K117" i="4" s="1"/>
  <c r="F117" i="4"/>
  <c r="I116" i="4"/>
  <c r="K116" i="4" s="1"/>
  <c r="F116" i="4"/>
  <c r="I115" i="4"/>
  <c r="K115" i="4" s="1"/>
  <c r="F115" i="4"/>
  <c r="I114" i="4"/>
  <c r="K114" i="4" s="1"/>
  <c r="F114" i="4"/>
  <c r="I113" i="4"/>
  <c r="K113" i="4" s="1"/>
  <c r="F113" i="4"/>
  <c r="I112" i="4"/>
  <c r="K112" i="4" s="1"/>
  <c r="F112" i="4"/>
  <c r="I111" i="4"/>
  <c r="K111" i="4" s="1"/>
  <c r="F111" i="4"/>
  <c r="I110" i="4"/>
  <c r="K110" i="4" s="1"/>
  <c r="F110" i="4"/>
  <c r="I109" i="4"/>
  <c r="K109" i="4" s="1"/>
  <c r="F109" i="4"/>
  <c r="I108" i="4"/>
  <c r="K108" i="4" s="1"/>
  <c r="F108" i="4"/>
  <c r="I107" i="4"/>
  <c r="K107" i="4" s="1"/>
  <c r="F107" i="4"/>
  <c r="I106" i="4"/>
  <c r="K106" i="4" s="1"/>
  <c r="F106" i="4"/>
  <c r="I105" i="4"/>
  <c r="K105" i="4" s="1"/>
  <c r="F105" i="4"/>
  <c r="I104" i="4"/>
  <c r="K104" i="4" s="1"/>
  <c r="F104" i="4"/>
  <c r="I103" i="4"/>
  <c r="K103" i="4" s="1"/>
  <c r="F103" i="4"/>
  <c r="I102" i="4"/>
  <c r="K102" i="4" s="1"/>
  <c r="F102" i="4"/>
  <c r="I101" i="4"/>
  <c r="K101" i="4" s="1"/>
  <c r="F101" i="4"/>
  <c r="I100" i="4"/>
  <c r="K100" i="4" s="1"/>
  <c r="F100" i="4"/>
  <c r="I99" i="4"/>
  <c r="K99" i="4" s="1"/>
  <c r="F99" i="4"/>
  <c r="I98" i="4"/>
  <c r="K98" i="4" s="1"/>
  <c r="F98" i="4"/>
  <c r="I97" i="4"/>
  <c r="K97" i="4" s="1"/>
  <c r="F97" i="4"/>
  <c r="I96" i="4"/>
  <c r="K96" i="4" s="1"/>
  <c r="F96" i="4"/>
  <c r="I95" i="4"/>
  <c r="K95" i="4" s="1"/>
  <c r="F95" i="4"/>
  <c r="I94" i="4"/>
  <c r="K94" i="4" s="1"/>
  <c r="F94" i="4"/>
  <c r="I93" i="4"/>
  <c r="K93" i="4" s="1"/>
  <c r="F93" i="4"/>
  <c r="I92" i="4"/>
  <c r="K92" i="4" s="1"/>
  <c r="F92" i="4"/>
  <c r="I91" i="4"/>
  <c r="K91" i="4" s="1"/>
  <c r="F91" i="4"/>
  <c r="I90" i="4"/>
  <c r="K90" i="4" s="1"/>
  <c r="F90" i="4"/>
  <c r="I89" i="4"/>
  <c r="K89" i="4" s="1"/>
  <c r="F89" i="4"/>
  <c r="I88" i="4"/>
  <c r="K88" i="4" s="1"/>
  <c r="F88" i="4"/>
  <c r="I87" i="4"/>
  <c r="K87" i="4" s="1"/>
  <c r="F87" i="4"/>
  <c r="I86" i="4"/>
  <c r="K86" i="4" s="1"/>
  <c r="F86" i="4"/>
  <c r="I85" i="4"/>
  <c r="K85" i="4" s="1"/>
  <c r="F85" i="4"/>
  <c r="I84" i="4"/>
  <c r="K84" i="4" s="1"/>
  <c r="F84" i="4"/>
  <c r="I83" i="4"/>
  <c r="K83" i="4" s="1"/>
  <c r="F83" i="4"/>
  <c r="I82" i="4"/>
  <c r="K82" i="4" s="1"/>
  <c r="F82" i="4"/>
  <c r="I81" i="4"/>
  <c r="K81" i="4" s="1"/>
  <c r="F81" i="4"/>
  <c r="I80" i="4"/>
  <c r="K80" i="4" s="1"/>
  <c r="F80" i="4"/>
  <c r="I79" i="4"/>
  <c r="K79" i="4" s="1"/>
  <c r="F79" i="4"/>
  <c r="I78" i="4"/>
  <c r="K78" i="4" s="1"/>
  <c r="F78" i="4"/>
  <c r="I77" i="4"/>
  <c r="K77" i="4" s="1"/>
  <c r="F77" i="4"/>
  <c r="I76" i="4"/>
  <c r="K76" i="4" s="1"/>
  <c r="F76" i="4"/>
  <c r="I75" i="4"/>
  <c r="K75" i="4" s="1"/>
  <c r="F75" i="4"/>
  <c r="I74" i="4"/>
  <c r="K74" i="4" s="1"/>
  <c r="F74" i="4"/>
  <c r="I73" i="4"/>
  <c r="K73" i="4" s="1"/>
  <c r="F73" i="4"/>
  <c r="I72" i="4"/>
  <c r="K72" i="4" s="1"/>
  <c r="F72" i="4"/>
  <c r="I71" i="4"/>
  <c r="K71" i="4" s="1"/>
  <c r="F71" i="4"/>
  <c r="I70" i="4"/>
  <c r="K70" i="4" s="1"/>
  <c r="F70" i="4"/>
  <c r="I69" i="4"/>
  <c r="K69" i="4" s="1"/>
  <c r="F69" i="4"/>
  <c r="I68" i="4"/>
  <c r="K68" i="4" s="1"/>
  <c r="F68" i="4"/>
  <c r="I67" i="4"/>
  <c r="K67" i="4" s="1"/>
  <c r="F67" i="4"/>
  <c r="I66" i="4"/>
  <c r="K66" i="4" s="1"/>
  <c r="F66" i="4"/>
  <c r="I65" i="4"/>
  <c r="K65" i="4" s="1"/>
  <c r="F65" i="4"/>
  <c r="I64" i="4"/>
  <c r="K64" i="4" s="1"/>
  <c r="F64" i="4"/>
  <c r="I63" i="4"/>
  <c r="K63" i="4" s="1"/>
  <c r="F63" i="4"/>
  <c r="I62" i="4"/>
  <c r="K62" i="4" s="1"/>
  <c r="F62" i="4"/>
  <c r="I61" i="4"/>
  <c r="K61" i="4" s="1"/>
  <c r="F61" i="4"/>
  <c r="I60" i="4"/>
  <c r="K60" i="4" s="1"/>
  <c r="F60" i="4"/>
  <c r="I59" i="4"/>
  <c r="K59" i="4" s="1"/>
  <c r="F59" i="4"/>
  <c r="I58" i="4"/>
  <c r="K58" i="4" s="1"/>
  <c r="F58" i="4"/>
  <c r="I57" i="4"/>
  <c r="K57" i="4" s="1"/>
  <c r="F57" i="4"/>
  <c r="I56" i="4"/>
  <c r="K56" i="4" s="1"/>
  <c r="F56" i="4"/>
  <c r="I55" i="4"/>
  <c r="K55" i="4" s="1"/>
  <c r="F55" i="4"/>
  <c r="I54" i="4"/>
  <c r="K54" i="4" s="1"/>
  <c r="F54" i="4"/>
  <c r="I53" i="4"/>
  <c r="K53" i="4" s="1"/>
  <c r="F53" i="4"/>
  <c r="I52" i="4"/>
  <c r="K52" i="4" s="1"/>
  <c r="F52" i="4"/>
  <c r="I51" i="4"/>
  <c r="K51" i="4" s="1"/>
  <c r="F51" i="4"/>
  <c r="I50" i="4"/>
  <c r="K50" i="4" s="1"/>
  <c r="F50" i="4"/>
  <c r="I49" i="4"/>
  <c r="K49" i="4" s="1"/>
  <c r="F49" i="4"/>
  <c r="I48" i="4"/>
  <c r="K48" i="4" s="1"/>
  <c r="F48" i="4"/>
  <c r="I47" i="4"/>
  <c r="K47" i="4" s="1"/>
  <c r="F47" i="4"/>
  <c r="I46" i="4"/>
  <c r="K46" i="4" s="1"/>
  <c r="F46" i="4"/>
  <c r="I45" i="4"/>
  <c r="K45" i="4" s="1"/>
  <c r="F45" i="4"/>
  <c r="I44" i="4"/>
  <c r="K44" i="4" s="1"/>
  <c r="F44" i="4"/>
  <c r="I43" i="4"/>
  <c r="K43" i="4" s="1"/>
  <c r="F43" i="4"/>
  <c r="I42" i="4"/>
  <c r="K42" i="4" s="1"/>
  <c r="F42" i="4"/>
  <c r="I41" i="4"/>
  <c r="K41" i="4" s="1"/>
  <c r="F41" i="4"/>
  <c r="I40" i="4"/>
  <c r="K40" i="4" s="1"/>
  <c r="F40" i="4"/>
  <c r="I39" i="4"/>
  <c r="K39" i="4" s="1"/>
  <c r="F39" i="4"/>
  <c r="I38" i="4"/>
  <c r="K38" i="4" s="1"/>
  <c r="F38" i="4"/>
  <c r="I37" i="4"/>
  <c r="K37" i="4" s="1"/>
  <c r="F37" i="4"/>
  <c r="I36" i="4"/>
  <c r="K36" i="4" s="1"/>
  <c r="F36" i="4"/>
  <c r="I35" i="4"/>
  <c r="K35" i="4" s="1"/>
  <c r="F35" i="4"/>
  <c r="I34" i="4"/>
  <c r="K34" i="4" s="1"/>
  <c r="F34" i="4"/>
  <c r="I33" i="4"/>
  <c r="K33" i="4" s="1"/>
  <c r="F33" i="4"/>
  <c r="I32" i="4"/>
  <c r="K32" i="4" s="1"/>
  <c r="F32" i="4"/>
  <c r="I31" i="4"/>
  <c r="K31" i="4" s="1"/>
  <c r="F31" i="4"/>
  <c r="I30" i="4"/>
  <c r="K30" i="4" s="1"/>
  <c r="F30" i="4"/>
  <c r="I29" i="4"/>
  <c r="K29" i="4" s="1"/>
  <c r="F29" i="4"/>
  <c r="I28" i="4"/>
  <c r="K28" i="4" s="1"/>
  <c r="F28" i="4"/>
  <c r="I27" i="4"/>
  <c r="K27" i="4" s="1"/>
  <c r="F27" i="4"/>
  <c r="I26" i="4"/>
  <c r="K26" i="4" s="1"/>
  <c r="F26" i="4"/>
  <c r="I25" i="4"/>
  <c r="K25" i="4" s="1"/>
  <c r="F25" i="4"/>
  <c r="I24" i="4"/>
  <c r="K24" i="4" s="1"/>
  <c r="F24" i="4"/>
  <c r="I23" i="4"/>
  <c r="K23" i="4" s="1"/>
  <c r="F23" i="4"/>
  <c r="I22" i="4"/>
  <c r="K22" i="4" s="1"/>
  <c r="F22" i="4"/>
  <c r="I21" i="4"/>
  <c r="K21" i="4" s="1"/>
  <c r="F21" i="4"/>
  <c r="I20" i="4"/>
  <c r="K20" i="4" s="1"/>
  <c r="F20" i="4"/>
  <c r="I19" i="4"/>
  <c r="K19" i="4" s="1"/>
  <c r="F19" i="4"/>
  <c r="I18" i="4"/>
  <c r="K18" i="4" s="1"/>
  <c r="F18" i="4"/>
  <c r="I17" i="4"/>
  <c r="K17" i="4" s="1"/>
  <c r="F17" i="4"/>
  <c r="I16" i="4"/>
  <c r="K16" i="4" s="1"/>
  <c r="F16" i="4"/>
  <c r="I15" i="4"/>
  <c r="K15" i="4" s="1"/>
  <c r="F15" i="4"/>
  <c r="I14" i="4"/>
  <c r="K14" i="4" s="1"/>
  <c r="F14" i="4"/>
  <c r="I13" i="4"/>
  <c r="K13" i="4" s="1"/>
  <c r="F13" i="4"/>
  <c r="I12" i="4"/>
  <c r="K12" i="4" s="1"/>
  <c r="F12" i="4"/>
  <c r="I11" i="4"/>
  <c r="K11" i="4" s="1"/>
  <c r="F11" i="4"/>
  <c r="I10" i="4"/>
  <c r="K10" i="4" s="1"/>
  <c r="F10" i="4"/>
  <c r="I9" i="4"/>
  <c r="K9" i="4" s="1"/>
  <c r="F9" i="4"/>
  <c r="I8" i="4"/>
  <c r="K8" i="4" s="1"/>
  <c r="F8" i="4"/>
  <c r="I7" i="4"/>
  <c r="K7" i="4" s="1"/>
  <c r="F7" i="4"/>
  <c r="I6" i="4"/>
  <c r="K6" i="4" s="1"/>
  <c r="F6" i="4"/>
  <c r="I5" i="4"/>
  <c r="K5" i="4" s="1"/>
  <c r="F5" i="4"/>
  <c r="I4" i="4"/>
  <c r="K4" i="4" s="1"/>
  <c r="F4" i="4"/>
  <c r="I3" i="4"/>
  <c r="K3" i="4" s="1"/>
  <c r="F3" i="4"/>
  <c r="K2" i="4"/>
  <c r="F2" i="4"/>
  <c r="P219" i="3"/>
  <c r="H118" i="2" s="1"/>
  <c r="K118" i="2" s="1"/>
  <c r="T118" i="2" s="1"/>
  <c r="T218" i="3"/>
  <c r="H172" i="2" s="1"/>
  <c r="K172" i="2" s="1"/>
  <c r="T172" i="2" s="1"/>
  <c r="S218" i="3"/>
  <c r="P218" i="3"/>
  <c r="H117" i="2" s="1"/>
  <c r="K117" i="2" s="1"/>
  <c r="T117" i="2" s="1"/>
  <c r="T217" i="3"/>
  <c r="H171" i="2" s="1"/>
  <c r="S217" i="3"/>
  <c r="P217" i="3"/>
  <c r="H116" i="2" s="1"/>
  <c r="K116" i="2" s="1"/>
  <c r="T116" i="2" s="1"/>
  <c r="T216" i="3"/>
  <c r="H170" i="2" s="1"/>
  <c r="K170" i="2" s="1"/>
  <c r="T170" i="2" s="1"/>
  <c r="S216" i="3"/>
  <c r="P216" i="3"/>
  <c r="H115" i="2" s="1"/>
  <c r="K115" i="2" s="1"/>
  <c r="T115" i="2" s="1"/>
  <c r="T215" i="3"/>
  <c r="H169" i="2" s="1"/>
  <c r="K169" i="2" s="1"/>
  <c r="T169" i="2" s="1"/>
  <c r="S215" i="3"/>
  <c r="P215" i="3"/>
  <c r="H114" i="2" s="1"/>
  <c r="K114" i="2" s="1"/>
  <c r="T114" i="2" s="1"/>
  <c r="N216" i="3"/>
  <c r="H93" i="2" s="1"/>
  <c r="K93" i="2" s="1"/>
  <c r="T93" i="2" s="1"/>
  <c r="Y214" i="3"/>
  <c r="H208" i="2" s="1"/>
  <c r="K208" i="2" s="1"/>
  <c r="T208" i="2" s="1"/>
  <c r="T214" i="3"/>
  <c r="H168" i="2" s="1"/>
  <c r="S214" i="3"/>
  <c r="P214" i="3"/>
  <c r="H113" i="2" s="1"/>
  <c r="K113" i="2" s="1"/>
  <c r="T113" i="2" s="1"/>
  <c r="N215" i="3"/>
  <c r="H92" i="2" s="1"/>
  <c r="K92" i="2" s="1"/>
  <c r="T92" i="2" s="1"/>
  <c r="Y213" i="3"/>
  <c r="H207" i="2" s="1"/>
  <c r="K207" i="2" s="1"/>
  <c r="T207" i="2" s="1"/>
  <c r="T213" i="3"/>
  <c r="H167" i="2" s="1"/>
  <c r="K167" i="2" s="1"/>
  <c r="T167" i="2" s="1"/>
  <c r="S213" i="3"/>
  <c r="P213" i="3"/>
  <c r="H112" i="2" s="1"/>
  <c r="N214" i="3"/>
  <c r="H91" i="2" s="1"/>
  <c r="K91" i="2" s="1"/>
  <c r="T91" i="2" s="1"/>
  <c r="Y212" i="3"/>
  <c r="H206" i="2" s="1"/>
  <c r="K206" i="2" s="1"/>
  <c r="T206" i="2" s="1"/>
  <c r="T212" i="3"/>
  <c r="H166" i="2" s="1"/>
  <c r="K166" i="2" s="1"/>
  <c r="T166" i="2" s="1"/>
  <c r="S212" i="3"/>
  <c r="P212" i="3"/>
  <c r="H111" i="2" s="1"/>
  <c r="K111" i="2" s="1"/>
  <c r="T111" i="2" s="1"/>
  <c r="N213" i="3"/>
  <c r="H90" i="2" s="1"/>
  <c r="K90" i="2" s="1"/>
  <c r="T90" i="2" s="1"/>
  <c r="Y211" i="3"/>
  <c r="H205" i="2" s="1"/>
  <c r="K205" i="2" s="1"/>
  <c r="T205" i="2" s="1"/>
  <c r="T211" i="3"/>
  <c r="H165" i="2" s="1"/>
  <c r="K165" i="2" s="1"/>
  <c r="T165" i="2" s="1"/>
  <c r="S211" i="3"/>
  <c r="P211" i="3"/>
  <c r="H110" i="2" s="1"/>
  <c r="N212" i="3"/>
  <c r="H89" i="2" s="1"/>
  <c r="K89" i="2" s="1"/>
  <c r="T89" i="2" s="1"/>
  <c r="Y210" i="3"/>
  <c r="H204" i="2" s="1"/>
  <c r="K204" i="2" s="1"/>
  <c r="T204" i="2" s="1"/>
  <c r="T210" i="3"/>
  <c r="H164" i="2" s="1"/>
  <c r="K164" i="2" s="1"/>
  <c r="T164" i="2" s="1"/>
  <c r="S210" i="3"/>
  <c r="P210" i="3"/>
  <c r="H109" i="2" s="1"/>
  <c r="K109" i="2" s="1"/>
  <c r="T109" i="2" s="1"/>
  <c r="N211" i="3"/>
  <c r="H88" i="2" s="1"/>
  <c r="K88" i="2" s="1"/>
  <c r="T88" i="2" s="1"/>
  <c r="Y209" i="3"/>
  <c r="H203" i="2" s="1"/>
  <c r="K203" i="2" s="1"/>
  <c r="T203" i="2" s="1"/>
  <c r="T209" i="3"/>
  <c r="H163" i="2" s="1"/>
  <c r="K163" i="2" s="1"/>
  <c r="T163" i="2" s="1"/>
  <c r="S209" i="3"/>
  <c r="P209" i="3"/>
  <c r="H108" i="2" s="1"/>
  <c r="N210" i="3"/>
  <c r="H87" i="2" s="1"/>
  <c r="K87" i="2" s="1"/>
  <c r="T87" i="2" s="1"/>
  <c r="B209" i="3"/>
  <c r="H14" i="2" s="1"/>
  <c r="Y208" i="3"/>
  <c r="H202" i="2" s="1"/>
  <c r="K202" i="2" s="1"/>
  <c r="T202" i="2" s="1"/>
  <c r="T208" i="3"/>
  <c r="H162" i="2" s="1"/>
  <c r="K162" i="2" s="1"/>
  <c r="T162" i="2" s="1"/>
  <c r="S208" i="3"/>
  <c r="P208" i="3"/>
  <c r="H107" i="2" s="1"/>
  <c r="K107" i="2" s="1"/>
  <c r="T107" i="2" s="1"/>
  <c r="N209" i="3"/>
  <c r="H86" i="2" s="1"/>
  <c r="K86" i="2" s="1"/>
  <c r="T86" i="2" s="1"/>
  <c r="B208" i="3"/>
  <c r="H13" i="2" s="1"/>
  <c r="AG207" i="3"/>
  <c r="H246" i="2" s="1"/>
  <c r="K246" i="2" s="1"/>
  <c r="T246" i="2" s="1"/>
  <c r="Y207" i="3"/>
  <c r="H201" i="2" s="1"/>
  <c r="K201" i="2" s="1"/>
  <c r="T201" i="2" s="1"/>
  <c r="T207" i="3"/>
  <c r="H161" i="2" s="1"/>
  <c r="K161" i="2" s="1"/>
  <c r="T161" i="2" s="1"/>
  <c r="S207" i="3"/>
  <c r="P207" i="3"/>
  <c r="H106" i="2" s="1"/>
  <c r="K106" i="2" s="1"/>
  <c r="T106" i="2" s="1"/>
  <c r="N207" i="3"/>
  <c r="H84" i="2" s="1"/>
  <c r="K84" i="2" s="1"/>
  <c r="T84" i="2" s="1"/>
  <c r="L207" i="3"/>
  <c r="H37" i="2" s="1"/>
  <c r="B207" i="3"/>
  <c r="H12" i="2" s="1"/>
  <c r="AG206" i="3"/>
  <c r="H245" i="2" s="1"/>
  <c r="K245" i="2" s="1"/>
  <c r="T245" i="2" s="1"/>
  <c r="AF206" i="3"/>
  <c r="H239" i="2" s="1"/>
  <c r="K239" i="2" s="1"/>
  <c r="T239" i="2" s="1"/>
  <c r="Y206" i="3"/>
  <c r="H200" i="2" s="1"/>
  <c r="K200" i="2" s="1"/>
  <c r="T200" i="2" s="1"/>
  <c r="T206" i="3"/>
  <c r="H160" i="2" s="1"/>
  <c r="K160" i="2" s="1"/>
  <c r="T160" i="2" s="1"/>
  <c r="S206" i="3"/>
  <c r="P206" i="3"/>
  <c r="H105" i="2" s="1"/>
  <c r="K105" i="2" s="1"/>
  <c r="T105" i="2" s="1"/>
  <c r="O206" i="3"/>
  <c r="H99" i="2" s="1"/>
  <c r="K99" i="2" s="1"/>
  <c r="T99" i="2" s="1"/>
  <c r="N206" i="3"/>
  <c r="H83" i="2" s="1"/>
  <c r="K83" i="2" s="1"/>
  <c r="T83" i="2" s="1"/>
  <c r="L206" i="3"/>
  <c r="H36" i="2" s="1"/>
  <c r="B206" i="3"/>
  <c r="H11" i="2" s="1"/>
  <c r="AJ205" i="3"/>
  <c r="H269" i="2" s="1"/>
  <c r="K269" i="2" s="1"/>
  <c r="T269" i="2" s="1"/>
  <c r="AI205" i="3"/>
  <c r="H264" i="2" s="1"/>
  <c r="K264" i="2" s="1"/>
  <c r="T264" i="2" s="1"/>
  <c r="AH205" i="3"/>
  <c r="H259" i="2" s="1"/>
  <c r="K259" i="2" s="1"/>
  <c r="T259" i="2" s="1"/>
  <c r="AG205" i="3"/>
  <c r="H244" i="2" s="1"/>
  <c r="AF205" i="3"/>
  <c r="H238" i="2" s="1"/>
  <c r="K238" i="2" s="1"/>
  <c r="T238" i="2" s="1"/>
  <c r="AE205" i="3"/>
  <c r="H233" i="2" s="1"/>
  <c r="K233" i="2" s="1"/>
  <c r="T233" i="2" s="1"/>
  <c r="AD205" i="3"/>
  <c r="H228" i="2" s="1"/>
  <c r="K228" i="2" s="1"/>
  <c r="T228" i="2" s="1"/>
  <c r="AC205" i="3"/>
  <c r="H223" i="2" s="1"/>
  <c r="K223" i="2" s="1"/>
  <c r="T223" i="2" s="1"/>
  <c r="AA205" i="3"/>
  <c r="H218" i="2" s="1"/>
  <c r="K218" i="2" s="1"/>
  <c r="T218" i="2" s="1"/>
  <c r="Z205" i="3"/>
  <c r="H213" i="2" s="1"/>
  <c r="K213" i="2" s="1"/>
  <c r="T213" i="2" s="1"/>
  <c r="Y205" i="3"/>
  <c r="H199" i="2" s="1"/>
  <c r="K199" i="2" s="1"/>
  <c r="T199" i="2" s="1"/>
  <c r="W205" i="3"/>
  <c r="H77" i="2" s="1"/>
  <c r="V205" i="3"/>
  <c r="H72" i="2" s="1"/>
  <c r="U205" i="3"/>
  <c r="H67" i="2" s="1"/>
  <c r="T205" i="3"/>
  <c r="H159" i="2" s="1"/>
  <c r="K159" i="2" s="1"/>
  <c r="T159" i="2" s="1"/>
  <c r="S205" i="3"/>
  <c r="P205" i="3"/>
  <c r="H104" i="2" s="1"/>
  <c r="K104" i="2" s="1"/>
  <c r="T104" i="2" s="1"/>
  <c r="O205" i="3"/>
  <c r="H98" i="2" s="1"/>
  <c r="K98" i="2" s="1"/>
  <c r="T98" i="2" s="1"/>
  <c r="N205" i="3"/>
  <c r="H82" i="2" s="1"/>
  <c r="K82" i="2" s="1"/>
  <c r="T82" i="2" s="1"/>
  <c r="M205" i="3"/>
  <c r="H48" i="2" s="1"/>
  <c r="K48" i="2" s="1"/>
  <c r="L205" i="3"/>
  <c r="H35" i="2" s="1"/>
  <c r="B205" i="3"/>
  <c r="H10" i="2" s="1"/>
  <c r="AJ204" i="3"/>
  <c r="H268" i="2" s="1"/>
  <c r="K268" i="2" s="1"/>
  <c r="T268" i="2" s="1"/>
  <c r="AI204" i="3"/>
  <c r="H263" i="2" s="1"/>
  <c r="K263" i="2" s="1"/>
  <c r="T263" i="2" s="1"/>
  <c r="AH204" i="3"/>
  <c r="H258" i="2" s="1"/>
  <c r="AG204" i="3"/>
  <c r="H243" i="2" s="1"/>
  <c r="K243" i="2" s="1"/>
  <c r="T243" i="2" s="1"/>
  <c r="AF204" i="3"/>
  <c r="H237" i="2" s="1"/>
  <c r="K237" i="2" s="1"/>
  <c r="T237" i="2" s="1"/>
  <c r="AE204" i="3"/>
  <c r="H232" i="2" s="1"/>
  <c r="K232" i="2" s="1"/>
  <c r="T232" i="2" s="1"/>
  <c r="AD204" i="3"/>
  <c r="H227" i="2" s="1"/>
  <c r="K227" i="2" s="1"/>
  <c r="T227" i="2" s="1"/>
  <c r="AC204" i="3"/>
  <c r="H222" i="2" s="1"/>
  <c r="K222" i="2" s="1"/>
  <c r="T222" i="2" s="1"/>
  <c r="AA204" i="3"/>
  <c r="H217" i="2" s="1"/>
  <c r="K217" i="2" s="1"/>
  <c r="T217" i="2" s="1"/>
  <c r="Z204" i="3"/>
  <c r="H212" i="2" s="1"/>
  <c r="K212" i="2" s="1"/>
  <c r="T212" i="2" s="1"/>
  <c r="Y204" i="3"/>
  <c r="H198" i="2" s="1"/>
  <c r="W204" i="3"/>
  <c r="H76" i="2" s="1"/>
  <c r="V204" i="3"/>
  <c r="H71" i="2" s="1"/>
  <c r="K71" i="2" s="1"/>
  <c r="T71" i="2" s="1"/>
  <c r="U204" i="3"/>
  <c r="H66" i="2" s="1"/>
  <c r="T204" i="3"/>
  <c r="H158" i="2" s="1"/>
  <c r="K158" i="2" s="1"/>
  <c r="T158" i="2" s="1"/>
  <c r="S204" i="3"/>
  <c r="P204" i="3"/>
  <c r="H103" i="2" s="1"/>
  <c r="K103" i="2" s="1"/>
  <c r="T103" i="2" s="1"/>
  <c r="O204" i="3"/>
  <c r="H97" i="2" s="1"/>
  <c r="K97" i="2" s="1"/>
  <c r="T97" i="2" s="1"/>
  <c r="N204" i="3"/>
  <c r="H81" i="2" s="1"/>
  <c r="K81" i="2" s="1"/>
  <c r="T81" i="2" s="1"/>
  <c r="M204" i="3"/>
  <c r="H47" i="2" s="1"/>
  <c r="L204" i="3"/>
  <c r="H34" i="2" s="1"/>
  <c r="K34" i="2" s="1"/>
  <c r="B204" i="3"/>
  <c r="AJ203" i="3"/>
  <c r="H267" i="2" s="1"/>
  <c r="K267" i="2" s="1"/>
  <c r="T267" i="2" s="1"/>
  <c r="AI203" i="3"/>
  <c r="H262" i="2" s="1"/>
  <c r="K262" i="2" s="1"/>
  <c r="T262" i="2" s="1"/>
  <c r="AH203" i="3"/>
  <c r="H257" i="2" s="1"/>
  <c r="K257" i="2" s="1"/>
  <c r="T257" i="2" s="1"/>
  <c r="AG203" i="3"/>
  <c r="H242" i="2" s="1"/>
  <c r="K242" i="2" s="1"/>
  <c r="T242" i="2" s="1"/>
  <c r="AF203" i="3"/>
  <c r="H236" i="2" s="1"/>
  <c r="K236" i="2" s="1"/>
  <c r="T236" i="2" s="1"/>
  <c r="AE203" i="3"/>
  <c r="H231" i="2" s="1"/>
  <c r="K231" i="2" s="1"/>
  <c r="T231" i="2" s="1"/>
  <c r="AD203" i="3"/>
  <c r="H226" i="2" s="1"/>
  <c r="K226" i="2" s="1"/>
  <c r="T226" i="2" s="1"/>
  <c r="AC203" i="3"/>
  <c r="H221" i="2" s="1"/>
  <c r="K221" i="2" s="1"/>
  <c r="T221" i="2" s="1"/>
  <c r="AA203" i="3"/>
  <c r="H216" i="2" s="1"/>
  <c r="K216" i="2" s="1"/>
  <c r="T216" i="2" s="1"/>
  <c r="Z203" i="3"/>
  <c r="H211" i="2" s="1"/>
  <c r="K211" i="2" s="1"/>
  <c r="T211" i="2" s="1"/>
  <c r="Y203" i="3"/>
  <c r="H197" i="2" s="1"/>
  <c r="K197" i="2" s="1"/>
  <c r="T197" i="2" s="1"/>
  <c r="W203" i="3"/>
  <c r="H75" i="2" s="1"/>
  <c r="V203" i="3"/>
  <c r="H70" i="2" s="1"/>
  <c r="K70" i="2" s="1"/>
  <c r="T70" i="2" s="1"/>
  <c r="U203" i="3"/>
  <c r="H65" i="2" s="1"/>
  <c r="T203" i="3"/>
  <c r="H157" i="2" s="1"/>
  <c r="K157" i="2" s="1"/>
  <c r="T157" i="2" s="1"/>
  <c r="S203" i="3"/>
  <c r="R203" i="3"/>
  <c r="H194" i="2" s="1"/>
  <c r="K194" i="2" s="1"/>
  <c r="Q203" i="3"/>
  <c r="H193" i="2" s="1"/>
  <c r="K193" i="2" s="1"/>
  <c r="P203" i="3"/>
  <c r="H102" i="2" s="1"/>
  <c r="K102" i="2" s="1"/>
  <c r="T102" i="2" s="1"/>
  <c r="O203" i="3"/>
  <c r="H96" i="2" s="1"/>
  <c r="N203" i="3"/>
  <c r="H80" i="2" s="1"/>
  <c r="K80" i="2" s="1"/>
  <c r="T80" i="2" s="1"/>
  <c r="M203" i="3"/>
  <c r="H46" i="2" s="1"/>
  <c r="L203" i="3"/>
  <c r="H33" i="2" s="1"/>
  <c r="K33" i="2" s="1"/>
  <c r="T33" i="2" s="1"/>
  <c r="B203" i="3"/>
  <c r="H8" i="2" s="1"/>
  <c r="A203" i="3"/>
  <c r="H5" i="2" s="1"/>
  <c r="I200" i="3"/>
  <c r="K200" i="3" s="1"/>
  <c r="F200" i="3"/>
  <c r="I199" i="3"/>
  <c r="K199" i="3" s="1"/>
  <c r="F199" i="3"/>
  <c r="I198" i="3"/>
  <c r="K198" i="3" s="1"/>
  <c r="F198" i="3"/>
  <c r="I197" i="3"/>
  <c r="K197" i="3" s="1"/>
  <c r="F197" i="3"/>
  <c r="I196" i="3"/>
  <c r="K196" i="3" s="1"/>
  <c r="F196" i="3"/>
  <c r="I195" i="3"/>
  <c r="K195" i="3" s="1"/>
  <c r="F195" i="3"/>
  <c r="I194" i="3"/>
  <c r="K194" i="3" s="1"/>
  <c r="F194" i="3"/>
  <c r="I193" i="3"/>
  <c r="K193" i="3" s="1"/>
  <c r="F193" i="3"/>
  <c r="I192" i="3"/>
  <c r="K192" i="3" s="1"/>
  <c r="F192" i="3"/>
  <c r="I191" i="3"/>
  <c r="K191" i="3" s="1"/>
  <c r="F191" i="3"/>
  <c r="I190" i="3"/>
  <c r="K190" i="3" s="1"/>
  <c r="F190" i="3"/>
  <c r="I189" i="3"/>
  <c r="K189" i="3" s="1"/>
  <c r="F189" i="3"/>
  <c r="I188" i="3"/>
  <c r="K188" i="3" s="1"/>
  <c r="F188" i="3"/>
  <c r="I187" i="3"/>
  <c r="K187" i="3" s="1"/>
  <c r="F187" i="3"/>
  <c r="I186" i="3"/>
  <c r="K186" i="3" s="1"/>
  <c r="F186" i="3"/>
  <c r="I185" i="3"/>
  <c r="K185" i="3" s="1"/>
  <c r="F185" i="3"/>
  <c r="I184" i="3"/>
  <c r="K184" i="3" s="1"/>
  <c r="F184" i="3"/>
  <c r="I183" i="3"/>
  <c r="K183" i="3" s="1"/>
  <c r="F183" i="3"/>
  <c r="I182" i="3"/>
  <c r="K182" i="3" s="1"/>
  <c r="F182" i="3"/>
  <c r="I181" i="3"/>
  <c r="K181" i="3" s="1"/>
  <c r="F181" i="3"/>
  <c r="I180" i="3"/>
  <c r="K180" i="3" s="1"/>
  <c r="F180" i="3"/>
  <c r="I179" i="3"/>
  <c r="K179" i="3" s="1"/>
  <c r="F179" i="3"/>
  <c r="I178" i="3"/>
  <c r="K178" i="3" s="1"/>
  <c r="F178" i="3"/>
  <c r="I177" i="3"/>
  <c r="K177" i="3" s="1"/>
  <c r="F177" i="3"/>
  <c r="I176" i="3"/>
  <c r="K176" i="3" s="1"/>
  <c r="F176" i="3"/>
  <c r="I175" i="3"/>
  <c r="K175" i="3" s="1"/>
  <c r="F175" i="3"/>
  <c r="I174" i="3"/>
  <c r="K174" i="3" s="1"/>
  <c r="F174" i="3"/>
  <c r="I173" i="3"/>
  <c r="K173" i="3" s="1"/>
  <c r="F173" i="3"/>
  <c r="I172" i="3"/>
  <c r="K172" i="3" s="1"/>
  <c r="F172" i="3"/>
  <c r="I171" i="3"/>
  <c r="K171" i="3" s="1"/>
  <c r="F171" i="3"/>
  <c r="I170" i="3"/>
  <c r="K170" i="3" s="1"/>
  <c r="F170" i="3"/>
  <c r="I169" i="3"/>
  <c r="K169" i="3" s="1"/>
  <c r="F169" i="3"/>
  <c r="I168" i="3"/>
  <c r="K168" i="3" s="1"/>
  <c r="F168" i="3"/>
  <c r="I167" i="3"/>
  <c r="K167" i="3" s="1"/>
  <c r="F167" i="3"/>
  <c r="I166" i="3"/>
  <c r="K166" i="3" s="1"/>
  <c r="F166" i="3"/>
  <c r="I165" i="3"/>
  <c r="K165" i="3" s="1"/>
  <c r="F165" i="3"/>
  <c r="I164" i="3"/>
  <c r="K164" i="3" s="1"/>
  <c r="F164" i="3"/>
  <c r="I163" i="3"/>
  <c r="K163" i="3" s="1"/>
  <c r="F163" i="3"/>
  <c r="I162" i="3"/>
  <c r="K162" i="3" s="1"/>
  <c r="F162" i="3"/>
  <c r="I161" i="3"/>
  <c r="K161" i="3" s="1"/>
  <c r="F161" i="3"/>
  <c r="I160" i="3"/>
  <c r="K160" i="3" s="1"/>
  <c r="F160" i="3"/>
  <c r="I159" i="3"/>
  <c r="K159" i="3" s="1"/>
  <c r="F159" i="3"/>
  <c r="I158" i="3"/>
  <c r="K158" i="3" s="1"/>
  <c r="F158" i="3"/>
  <c r="I157" i="3"/>
  <c r="K157" i="3" s="1"/>
  <c r="F157" i="3"/>
  <c r="I156" i="3"/>
  <c r="K156" i="3" s="1"/>
  <c r="F156" i="3"/>
  <c r="I155" i="3"/>
  <c r="K155" i="3" s="1"/>
  <c r="F155" i="3"/>
  <c r="I154" i="3"/>
  <c r="K154" i="3" s="1"/>
  <c r="F154" i="3"/>
  <c r="I153" i="3"/>
  <c r="K153" i="3" s="1"/>
  <c r="F153" i="3"/>
  <c r="I152" i="3"/>
  <c r="K152" i="3" s="1"/>
  <c r="F152" i="3"/>
  <c r="I151" i="3"/>
  <c r="K151" i="3" s="1"/>
  <c r="F151" i="3"/>
  <c r="I150" i="3"/>
  <c r="K150" i="3" s="1"/>
  <c r="F150" i="3"/>
  <c r="I149" i="3"/>
  <c r="K149" i="3" s="1"/>
  <c r="F149" i="3"/>
  <c r="I148" i="3"/>
  <c r="K148" i="3" s="1"/>
  <c r="F148" i="3"/>
  <c r="I147" i="3"/>
  <c r="K147" i="3" s="1"/>
  <c r="F147" i="3"/>
  <c r="I146" i="3"/>
  <c r="K146" i="3" s="1"/>
  <c r="F146" i="3"/>
  <c r="I145" i="3"/>
  <c r="K145" i="3" s="1"/>
  <c r="F145" i="3"/>
  <c r="I144" i="3"/>
  <c r="K144" i="3" s="1"/>
  <c r="F144" i="3"/>
  <c r="I143" i="3"/>
  <c r="K143" i="3" s="1"/>
  <c r="F143" i="3"/>
  <c r="I142" i="3"/>
  <c r="K142" i="3" s="1"/>
  <c r="F142" i="3"/>
  <c r="I141" i="3"/>
  <c r="K141" i="3" s="1"/>
  <c r="F141" i="3"/>
  <c r="I140" i="3"/>
  <c r="K140" i="3" s="1"/>
  <c r="F140" i="3"/>
  <c r="I139" i="3"/>
  <c r="K139" i="3" s="1"/>
  <c r="F139" i="3"/>
  <c r="I138" i="3"/>
  <c r="K138" i="3" s="1"/>
  <c r="F138" i="3"/>
  <c r="I137" i="3"/>
  <c r="K137" i="3" s="1"/>
  <c r="F137" i="3"/>
  <c r="I136" i="3"/>
  <c r="K136" i="3" s="1"/>
  <c r="F136" i="3"/>
  <c r="I135" i="3"/>
  <c r="K135" i="3" s="1"/>
  <c r="F135" i="3"/>
  <c r="I134" i="3"/>
  <c r="K134" i="3" s="1"/>
  <c r="F134" i="3"/>
  <c r="I133" i="3"/>
  <c r="K133" i="3" s="1"/>
  <c r="F133" i="3"/>
  <c r="I132" i="3"/>
  <c r="K132" i="3" s="1"/>
  <c r="F132" i="3"/>
  <c r="I131" i="3"/>
  <c r="K131" i="3" s="1"/>
  <c r="F131" i="3"/>
  <c r="I130" i="3"/>
  <c r="K130" i="3" s="1"/>
  <c r="F130" i="3"/>
  <c r="I129" i="3"/>
  <c r="K129" i="3" s="1"/>
  <c r="F129" i="3"/>
  <c r="I128" i="3"/>
  <c r="K128" i="3" s="1"/>
  <c r="F128" i="3"/>
  <c r="I127" i="3"/>
  <c r="K127" i="3" s="1"/>
  <c r="F127" i="3"/>
  <c r="I126" i="3"/>
  <c r="K126" i="3" s="1"/>
  <c r="F126" i="3"/>
  <c r="I125" i="3"/>
  <c r="K125" i="3" s="1"/>
  <c r="F125" i="3"/>
  <c r="I124" i="3"/>
  <c r="K124" i="3" s="1"/>
  <c r="F124" i="3"/>
  <c r="I123" i="3"/>
  <c r="K123" i="3" s="1"/>
  <c r="F123" i="3"/>
  <c r="I122" i="3"/>
  <c r="K122" i="3" s="1"/>
  <c r="F122" i="3"/>
  <c r="I121" i="3"/>
  <c r="K121" i="3" s="1"/>
  <c r="F121" i="3"/>
  <c r="I120" i="3"/>
  <c r="K120" i="3" s="1"/>
  <c r="F120" i="3"/>
  <c r="I119" i="3"/>
  <c r="K119" i="3" s="1"/>
  <c r="F119" i="3"/>
  <c r="I118" i="3"/>
  <c r="K118" i="3" s="1"/>
  <c r="F118" i="3"/>
  <c r="I117" i="3"/>
  <c r="K117" i="3" s="1"/>
  <c r="F117" i="3"/>
  <c r="I116" i="3"/>
  <c r="K116" i="3" s="1"/>
  <c r="F116" i="3"/>
  <c r="I115" i="3"/>
  <c r="K115" i="3" s="1"/>
  <c r="F115" i="3"/>
  <c r="I114" i="3"/>
  <c r="K114" i="3" s="1"/>
  <c r="F114" i="3"/>
  <c r="I113" i="3"/>
  <c r="K113" i="3" s="1"/>
  <c r="F113" i="3"/>
  <c r="I112" i="3"/>
  <c r="K112" i="3" s="1"/>
  <c r="F112" i="3"/>
  <c r="I111" i="3"/>
  <c r="K111" i="3" s="1"/>
  <c r="F111" i="3"/>
  <c r="I110" i="3"/>
  <c r="K110" i="3" s="1"/>
  <c r="F110" i="3"/>
  <c r="I109" i="3"/>
  <c r="K109" i="3" s="1"/>
  <c r="F109" i="3"/>
  <c r="I108" i="3"/>
  <c r="K108" i="3" s="1"/>
  <c r="F108" i="3"/>
  <c r="I107" i="3"/>
  <c r="K107" i="3" s="1"/>
  <c r="F107" i="3"/>
  <c r="I106" i="3"/>
  <c r="K106" i="3" s="1"/>
  <c r="F106" i="3"/>
  <c r="I105" i="3"/>
  <c r="K105" i="3" s="1"/>
  <c r="F105" i="3"/>
  <c r="I104" i="3"/>
  <c r="K104" i="3" s="1"/>
  <c r="F104" i="3"/>
  <c r="I103" i="3"/>
  <c r="K103" i="3" s="1"/>
  <c r="F103" i="3"/>
  <c r="I102" i="3"/>
  <c r="K102" i="3" s="1"/>
  <c r="F102" i="3"/>
  <c r="I101" i="3"/>
  <c r="K101" i="3" s="1"/>
  <c r="F101" i="3"/>
  <c r="I100" i="3"/>
  <c r="K100" i="3" s="1"/>
  <c r="F100" i="3"/>
  <c r="I99" i="3"/>
  <c r="K99" i="3" s="1"/>
  <c r="F99" i="3"/>
  <c r="I98" i="3"/>
  <c r="K98" i="3" s="1"/>
  <c r="F98" i="3"/>
  <c r="I97" i="3"/>
  <c r="K97" i="3" s="1"/>
  <c r="F97" i="3"/>
  <c r="I96" i="3"/>
  <c r="K96" i="3" s="1"/>
  <c r="F96" i="3"/>
  <c r="I95" i="3"/>
  <c r="K95" i="3" s="1"/>
  <c r="F95" i="3"/>
  <c r="I94" i="3"/>
  <c r="K94" i="3" s="1"/>
  <c r="F94" i="3"/>
  <c r="I93" i="3"/>
  <c r="K93" i="3" s="1"/>
  <c r="F93" i="3"/>
  <c r="I92" i="3"/>
  <c r="K92" i="3" s="1"/>
  <c r="F92" i="3"/>
  <c r="I91" i="3"/>
  <c r="K91" i="3" s="1"/>
  <c r="F91" i="3"/>
  <c r="I90" i="3"/>
  <c r="K90" i="3" s="1"/>
  <c r="F90" i="3"/>
  <c r="I89" i="3"/>
  <c r="K89" i="3" s="1"/>
  <c r="F89" i="3"/>
  <c r="I88" i="3"/>
  <c r="K88" i="3" s="1"/>
  <c r="F88" i="3"/>
  <c r="I87" i="3"/>
  <c r="K87" i="3" s="1"/>
  <c r="F87" i="3"/>
  <c r="I86" i="3"/>
  <c r="K86" i="3" s="1"/>
  <c r="F86" i="3"/>
  <c r="I85" i="3"/>
  <c r="K85" i="3" s="1"/>
  <c r="F85" i="3"/>
  <c r="I84" i="3"/>
  <c r="K84" i="3" s="1"/>
  <c r="F84" i="3"/>
  <c r="I83" i="3"/>
  <c r="K83" i="3" s="1"/>
  <c r="F83" i="3"/>
  <c r="I82" i="3"/>
  <c r="K82" i="3" s="1"/>
  <c r="F82" i="3"/>
  <c r="I81" i="3"/>
  <c r="K81" i="3" s="1"/>
  <c r="F81" i="3"/>
  <c r="I80" i="3"/>
  <c r="K80" i="3" s="1"/>
  <c r="F80" i="3"/>
  <c r="I79" i="3"/>
  <c r="K79" i="3" s="1"/>
  <c r="F79" i="3"/>
  <c r="I78" i="3"/>
  <c r="K78" i="3" s="1"/>
  <c r="F78" i="3"/>
  <c r="I77" i="3"/>
  <c r="K77" i="3" s="1"/>
  <c r="F77" i="3"/>
  <c r="I76" i="3"/>
  <c r="K76" i="3" s="1"/>
  <c r="F76" i="3"/>
  <c r="I75" i="3"/>
  <c r="K75" i="3" s="1"/>
  <c r="F75" i="3"/>
  <c r="I74" i="3"/>
  <c r="K74" i="3" s="1"/>
  <c r="F74" i="3"/>
  <c r="I73" i="3"/>
  <c r="K73" i="3" s="1"/>
  <c r="F73" i="3"/>
  <c r="I72" i="3"/>
  <c r="K72" i="3" s="1"/>
  <c r="F72" i="3"/>
  <c r="I71" i="3"/>
  <c r="K71" i="3" s="1"/>
  <c r="F71" i="3"/>
  <c r="I70" i="3"/>
  <c r="K70" i="3" s="1"/>
  <c r="F70" i="3"/>
  <c r="I69" i="3"/>
  <c r="K69" i="3" s="1"/>
  <c r="F69" i="3"/>
  <c r="I68" i="3"/>
  <c r="K68" i="3" s="1"/>
  <c r="F68" i="3"/>
  <c r="I67" i="3"/>
  <c r="K67" i="3" s="1"/>
  <c r="F67" i="3"/>
  <c r="I66" i="3"/>
  <c r="K66" i="3" s="1"/>
  <c r="F66" i="3"/>
  <c r="I65" i="3"/>
  <c r="K65" i="3" s="1"/>
  <c r="F65" i="3"/>
  <c r="I64" i="3"/>
  <c r="K64" i="3" s="1"/>
  <c r="F64" i="3"/>
  <c r="I63" i="3"/>
  <c r="K63" i="3" s="1"/>
  <c r="F63" i="3"/>
  <c r="I62" i="3"/>
  <c r="K62" i="3" s="1"/>
  <c r="F62" i="3"/>
  <c r="I61" i="3"/>
  <c r="K61" i="3" s="1"/>
  <c r="F61" i="3"/>
  <c r="I60" i="3"/>
  <c r="K60" i="3" s="1"/>
  <c r="F60" i="3"/>
  <c r="I59" i="3"/>
  <c r="K59" i="3" s="1"/>
  <c r="F59" i="3"/>
  <c r="I58" i="3"/>
  <c r="K58" i="3" s="1"/>
  <c r="F58" i="3"/>
  <c r="I57" i="3"/>
  <c r="K57" i="3" s="1"/>
  <c r="F57" i="3"/>
  <c r="I56" i="3"/>
  <c r="K56" i="3" s="1"/>
  <c r="F56" i="3"/>
  <c r="I55" i="3"/>
  <c r="K55" i="3" s="1"/>
  <c r="F55" i="3"/>
  <c r="I54" i="3"/>
  <c r="K54" i="3" s="1"/>
  <c r="F54" i="3"/>
  <c r="I53" i="3"/>
  <c r="K53" i="3" s="1"/>
  <c r="F53" i="3"/>
  <c r="I52" i="3"/>
  <c r="K52" i="3" s="1"/>
  <c r="F52" i="3"/>
  <c r="I51" i="3"/>
  <c r="K51" i="3" s="1"/>
  <c r="F51" i="3"/>
  <c r="I50" i="3"/>
  <c r="K50" i="3" s="1"/>
  <c r="F50" i="3"/>
  <c r="I49" i="3"/>
  <c r="K49" i="3" s="1"/>
  <c r="F49" i="3"/>
  <c r="I48" i="3"/>
  <c r="K48" i="3" s="1"/>
  <c r="F48" i="3"/>
  <c r="I47" i="3"/>
  <c r="K47" i="3" s="1"/>
  <c r="F47" i="3"/>
  <c r="I46" i="3"/>
  <c r="K46" i="3" s="1"/>
  <c r="F46" i="3"/>
  <c r="I45" i="3"/>
  <c r="K45" i="3" s="1"/>
  <c r="F45" i="3"/>
  <c r="I44" i="3"/>
  <c r="K44" i="3" s="1"/>
  <c r="F44" i="3"/>
  <c r="I43" i="3"/>
  <c r="K43" i="3" s="1"/>
  <c r="F43" i="3"/>
  <c r="I42" i="3"/>
  <c r="K42" i="3" s="1"/>
  <c r="F42" i="3"/>
  <c r="I41" i="3"/>
  <c r="K41" i="3" s="1"/>
  <c r="F41" i="3"/>
  <c r="I40" i="3"/>
  <c r="K40" i="3" s="1"/>
  <c r="F40" i="3"/>
  <c r="I39" i="3"/>
  <c r="K39" i="3" s="1"/>
  <c r="F39" i="3"/>
  <c r="I38" i="3"/>
  <c r="K38" i="3" s="1"/>
  <c r="F38" i="3"/>
  <c r="I37" i="3"/>
  <c r="K37" i="3" s="1"/>
  <c r="F37" i="3"/>
  <c r="I36" i="3"/>
  <c r="K36" i="3" s="1"/>
  <c r="F36" i="3"/>
  <c r="I35" i="3"/>
  <c r="K35" i="3" s="1"/>
  <c r="F35" i="3"/>
  <c r="I34" i="3"/>
  <c r="K34" i="3" s="1"/>
  <c r="F34" i="3"/>
  <c r="I33" i="3"/>
  <c r="K33" i="3" s="1"/>
  <c r="F33" i="3"/>
  <c r="I32" i="3"/>
  <c r="K32" i="3" s="1"/>
  <c r="F32" i="3"/>
  <c r="I31" i="3"/>
  <c r="K31" i="3" s="1"/>
  <c r="F31" i="3"/>
  <c r="I30" i="3"/>
  <c r="K30" i="3" s="1"/>
  <c r="F30" i="3"/>
  <c r="I29" i="3"/>
  <c r="K29" i="3" s="1"/>
  <c r="F29" i="3"/>
  <c r="I28" i="3"/>
  <c r="K28" i="3" s="1"/>
  <c r="F28" i="3"/>
  <c r="I27" i="3"/>
  <c r="K27" i="3" s="1"/>
  <c r="F27" i="3"/>
  <c r="I26" i="3"/>
  <c r="K26" i="3" s="1"/>
  <c r="F26" i="3"/>
  <c r="I25" i="3"/>
  <c r="K25" i="3" s="1"/>
  <c r="F25" i="3"/>
  <c r="I24" i="3"/>
  <c r="K24" i="3" s="1"/>
  <c r="F24" i="3"/>
  <c r="I23" i="3"/>
  <c r="K23" i="3" s="1"/>
  <c r="F23" i="3"/>
  <c r="I22" i="3"/>
  <c r="K22" i="3" s="1"/>
  <c r="F22" i="3"/>
  <c r="I21" i="3"/>
  <c r="K21" i="3" s="1"/>
  <c r="F21" i="3"/>
  <c r="I20" i="3"/>
  <c r="K20" i="3" s="1"/>
  <c r="F20" i="3"/>
  <c r="I19" i="3"/>
  <c r="K19" i="3" s="1"/>
  <c r="F19" i="3"/>
  <c r="I18" i="3"/>
  <c r="K18" i="3" s="1"/>
  <c r="F18" i="3"/>
  <c r="I17" i="3"/>
  <c r="K17" i="3" s="1"/>
  <c r="F17" i="3"/>
  <c r="I16" i="3"/>
  <c r="K16" i="3" s="1"/>
  <c r="F16" i="3"/>
  <c r="I15" i="3"/>
  <c r="K15" i="3" s="1"/>
  <c r="F15" i="3"/>
  <c r="I14" i="3"/>
  <c r="K14" i="3" s="1"/>
  <c r="F14" i="3"/>
  <c r="I13" i="3"/>
  <c r="K13" i="3" s="1"/>
  <c r="F13" i="3"/>
  <c r="I12" i="3"/>
  <c r="K12" i="3" s="1"/>
  <c r="F12" i="3"/>
  <c r="I11" i="3"/>
  <c r="K11" i="3" s="1"/>
  <c r="F11" i="3"/>
  <c r="I10" i="3"/>
  <c r="K10" i="3" s="1"/>
  <c r="F10" i="3"/>
  <c r="I9" i="3"/>
  <c r="K9" i="3" s="1"/>
  <c r="F9" i="3"/>
  <c r="I8" i="3"/>
  <c r="K8" i="3" s="1"/>
  <c r="F8" i="3"/>
  <c r="I7" i="3"/>
  <c r="K7" i="3" s="1"/>
  <c r="F7" i="3"/>
  <c r="I6" i="3"/>
  <c r="K6" i="3" s="1"/>
  <c r="F6" i="3"/>
  <c r="I5" i="3"/>
  <c r="K5" i="3" s="1"/>
  <c r="F5" i="3"/>
  <c r="I4" i="3"/>
  <c r="K4" i="3" s="1"/>
  <c r="F4" i="3"/>
  <c r="I3" i="3"/>
  <c r="K3" i="3" s="1"/>
  <c r="F3" i="3"/>
  <c r="K2" i="3"/>
  <c r="F2" i="3"/>
  <c r="I173" i="2" l="1"/>
  <c r="I187" i="2" s="1"/>
  <c r="K66" i="2"/>
  <c r="T66" i="2" s="1"/>
  <c r="D200" i="4"/>
  <c r="D5" i="4"/>
  <c r="H173" i="2"/>
  <c r="H188" i="2" s="1"/>
  <c r="K188" i="2" s="1"/>
  <c r="D50" i="3"/>
  <c r="D186" i="3"/>
  <c r="K96" i="2"/>
  <c r="T96" i="2" s="1"/>
  <c r="K75" i="2"/>
  <c r="T75" i="2" s="1"/>
  <c r="K171" i="2"/>
  <c r="T171" i="2" s="1"/>
  <c r="K72" i="2"/>
  <c r="T72" i="2" s="1"/>
  <c r="K65" i="2"/>
  <c r="T65" i="2" s="1"/>
  <c r="H181" i="2"/>
  <c r="K181" i="2" s="1"/>
  <c r="K14" i="2"/>
  <c r="T14" i="2" s="1"/>
  <c r="H178" i="2"/>
  <c r="K178" i="2" s="1"/>
  <c r="H183" i="2"/>
  <c r="K183" i="2" s="1"/>
  <c r="D22" i="2"/>
  <c r="G22" i="2" s="1"/>
  <c r="T22" i="2" s="1"/>
  <c r="G20" i="2"/>
  <c r="T20" i="2" s="1"/>
  <c r="K12" i="2"/>
  <c r="T12" i="2" s="1"/>
  <c r="K13" i="2"/>
  <c r="T13" i="2" s="1"/>
  <c r="H179" i="2"/>
  <c r="K179" i="2" s="1"/>
  <c r="D21" i="2"/>
  <c r="G19" i="2"/>
  <c r="T19" i="2" s="1"/>
  <c r="J189" i="2"/>
  <c r="J185" i="2"/>
  <c r="J177" i="2"/>
  <c r="J183" i="2"/>
  <c r="J184" i="2"/>
  <c r="J175" i="2"/>
  <c r="J181" i="2"/>
  <c r="J176" i="2"/>
  <c r="J186" i="2"/>
  <c r="J187" i="2"/>
  <c r="K46" i="2"/>
  <c r="T46" i="2" s="1"/>
  <c r="K47" i="2"/>
  <c r="T47" i="2" s="1"/>
  <c r="K76" i="2"/>
  <c r="T76" i="2" s="1"/>
  <c r="I177" i="2"/>
  <c r="I186" i="2"/>
  <c r="J180" i="2"/>
  <c r="K11" i="2"/>
  <c r="T11" i="2" s="1"/>
  <c r="K36" i="2"/>
  <c r="T36" i="2" s="1"/>
  <c r="I179" i="2"/>
  <c r="I178" i="2"/>
  <c r="K10" i="2"/>
  <c r="T10" i="2" s="1"/>
  <c r="K67" i="2"/>
  <c r="T67" i="2" s="1"/>
  <c r="K173" i="2"/>
  <c r="T173" i="2" s="1"/>
  <c r="H180" i="2"/>
  <c r="K180" i="2" s="1"/>
  <c r="H185" i="2"/>
  <c r="K185" i="2" s="1"/>
  <c r="H184" i="2"/>
  <c r="K184" i="2" s="1"/>
  <c r="H177" i="2"/>
  <c r="K177" i="2" s="1"/>
  <c r="H176" i="2"/>
  <c r="K176" i="2" s="1"/>
  <c r="H175" i="2"/>
  <c r="K175" i="2" s="1"/>
  <c r="H189" i="2"/>
  <c r="K189" i="2" s="1"/>
  <c r="H182" i="2"/>
  <c r="K182" i="2" s="1"/>
  <c r="H187" i="2"/>
  <c r="K187" i="2" s="1"/>
  <c r="J182" i="2"/>
  <c r="I189" i="2"/>
  <c r="I181" i="2"/>
  <c r="I182" i="2"/>
  <c r="I184" i="2"/>
  <c r="I176" i="2"/>
  <c r="I183" i="2"/>
  <c r="I175" i="2"/>
  <c r="I190" i="2"/>
  <c r="K35" i="2"/>
  <c r="T35" i="2" s="1"/>
  <c r="K37" i="2"/>
  <c r="T37" i="2" s="1"/>
  <c r="H186" i="2"/>
  <c r="K186" i="2" s="1"/>
  <c r="I180" i="2"/>
  <c r="J190" i="2"/>
  <c r="I185" i="2"/>
  <c r="K8" i="2"/>
  <c r="T8" i="2" s="1"/>
  <c r="K77" i="2"/>
  <c r="T77" i="2" s="1"/>
  <c r="K9" i="2"/>
  <c r="T9" i="2" s="1"/>
  <c r="H190" i="2"/>
  <c r="K190" i="2" s="1"/>
  <c r="J178" i="2"/>
  <c r="J179" i="2"/>
  <c r="I188" i="2"/>
  <c r="J38" i="2"/>
  <c r="J43" i="2" s="1"/>
  <c r="D29" i="4"/>
  <c r="D9" i="4"/>
  <c r="J49" i="2"/>
  <c r="J53" i="2" s="1"/>
  <c r="D13" i="4"/>
  <c r="D3" i="4"/>
  <c r="D7" i="4"/>
  <c r="D11" i="4"/>
  <c r="D15" i="4"/>
  <c r="D19" i="4"/>
  <c r="D23" i="4"/>
  <c r="D27" i="4"/>
  <c r="D17" i="4"/>
  <c r="D42" i="4"/>
  <c r="D25" i="4"/>
  <c r="D30" i="4"/>
  <c r="D36" i="4"/>
  <c r="D40" i="4"/>
  <c r="D21" i="4"/>
  <c r="D7" i="5"/>
  <c r="D3" i="5"/>
  <c r="D23" i="5"/>
  <c r="D114" i="5"/>
  <c r="D11" i="5"/>
  <c r="D5" i="5"/>
  <c r="I49" i="2"/>
  <c r="I53" i="2" s="1"/>
  <c r="D9" i="5"/>
  <c r="D118" i="5"/>
  <c r="D134" i="5"/>
  <c r="D39" i="5"/>
  <c r="D47" i="5"/>
  <c r="D55" i="5"/>
  <c r="D63" i="5"/>
  <c r="D71" i="5"/>
  <c r="D48" i="5"/>
  <c r="D72" i="5"/>
  <c r="D100" i="5"/>
  <c r="D120" i="5"/>
  <c r="D124" i="5"/>
  <c r="D136" i="5"/>
  <c r="D140" i="5"/>
  <c r="D40" i="5"/>
  <c r="D56" i="5"/>
  <c r="D104" i="5"/>
  <c r="D33" i="5"/>
  <c r="D41" i="5"/>
  <c r="D49" i="5"/>
  <c r="D57" i="5"/>
  <c r="D65" i="5"/>
  <c r="D73" i="5"/>
  <c r="D64" i="5"/>
  <c r="D84" i="5"/>
  <c r="D92" i="5"/>
  <c r="D32" i="5"/>
  <c r="D88" i="5"/>
  <c r="D108" i="5"/>
  <c r="D200" i="5"/>
  <c r="D38" i="5"/>
  <c r="D46" i="5"/>
  <c r="D54" i="5"/>
  <c r="D62" i="5"/>
  <c r="D70" i="5"/>
  <c r="D86" i="5"/>
  <c r="D102" i="5"/>
  <c r="H49" i="2"/>
  <c r="D16" i="3"/>
  <c r="D24" i="3"/>
  <c r="D32" i="3"/>
  <c r="D51" i="3"/>
  <c r="D67" i="3"/>
  <c r="D195" i="3"/>
  <c r="D62" i="3"/>
  <c r="D90" i="3"/>
  <c r="D138" i="3"/>
  <c r="D4" i="3"/>
  <c r="D12" i="3"/>
  <c r="D20" i="3"/>
  <c r="D28" i="3"/>
  <c r="D36" i="3"/>
  <c r="D48" i="3"/>
  <c r="D74" i="3"/>
  <c r="D122" i="3"/>
  <c r="D170" i="3"/>
  <c r="D188" i="3"/>
  <c r="D34" i="3"/>
  <c r="D52" i="3"/>
  <c r="D64" i="3"/>
  <c r="D68" i="3"/>
  <c r="D80" i="3"/>
  <c r="D84" i="3"/>
  <c r="D96" i="3"/>
  <c r="D100" i="3"/>
  <c r="D112" i="3"/>
  <c r="D116" i="3"/>
  <c r="D128" i="3"/>
  <c r="D132" i="3"/>
  <c r="D144" i="3"/>
  <c r="D148" i="3"/>
  <c r="D160" i="3"/>
  <c r="D176" i="3"/>
  <c r="D192" i="3"/>
  <c r="D94" i="3"/>
  <c r="D126" i="3"/>
  <c r="D154" i="3"/>
  <c r="D8" i="3"/>
  <c r="D58" i="3"/>
  <c r="D110" i="3"/>
  <c r="D142" i="3"/>
  <c r="D2" i="3"/>
  <c r="D10" i="3"/>
  <c r="D18" i="3"/>
  <c r="D30" i="3"/>
  <c r="D78" i="3"/>
  <c r="D106" i="3"/>
  <c r="D158" i="3"/>
  <c r="D35" i="3"/>
  <c r="D6" i="3"/>
  <c r="D14" i="3"/>
  <c r="D22" i="3"/>
  <c r="D26" i="3"/>
  <c r="D42" i="3"/>
  <c r="D46" i="3"/>
  <c r="D198" i="3"/>
  <c r="K5" i="2"/>
  <c r="T5" i="2" s="1"/>
  <c r="I15" i="2"/>
  <c r="I17" i="2" s="1"/>
  <c r="J15" i="2"/>
  <c r="J20" i="2" s="1"/>
  <c r="H38" i="2"/>
  <c r="I38" i="2"/>
  <c r="I44" i="2" s="1"/>
  <c r="H15" i="2"/>
  <c r="K208" i="5"/>
  <c r="I61" i="2" s="1"/>
  <c r="K209" i="5"/>
  <c r="I62" i="2" s="1"/>
  <c r="K207" i="5"/>
  <c r="I60" i="2" s="1"/>
  <c r="K204" i="5"/>
  <c r="I57" i="2" s="1"/>
  <c r="K203" i="5"/>
  <c r="I56" i="2" s="1"/>
  <c r="K205" i="5"/>
  <c r="I58" i="2" s="1"/>
  <c r="K206" i="5"/>
  <c r="I59" i="2" s="1"/>
  <c r="D43" i="5"/>
  <c r="D51" i="5"/>
  <c r="D59" i="5"/>
  <c r="D67" i="5"/>
  <c r="D116" i="5"/>
  <c r="D132" i="5"/>
  <c r="D78" i="5"/>
  <c r="D83" i="5"/>
  <c r="D94" i="5"/>
  <c r="D99" i="5"/>
  <c r="D110" i="5"/>
  <c r="D115" i="5"/>
  <c r="D126" i="5"/>
  <c r="D131" i="5"/>
  <c r="D142" i="5"/>
  <c r="D147" i="5"/>
  <c r="D151" i="5"/>
  <c r="D155" i="5"/>
  <c r="D159" i="5"/>
  <c r="D163" i="5"/>
  <c r="D167" i="5"/>
  <c r="D171" i="5"/>
  <c r="D175" i="5"/>
  <c r="D179" i="5"/>
  <c r="D183" i="5"/>
  <c r="D187" i="5"/>
  <c r="D191" i="5"/>
  <c r="D195" i="5"/>
  <c r="D199" i="5"/>
  <c r="D35" i="5"/>
  <c r="D75" i="5"/>
  <c r="D89" i="5"/>
  <c r="D105" i="5"/>
  <c r="D121" i="5"/>
  <c r="D137" i="5"/>
  <c r="D148" i="5"/>
  <c r="D93" i="5"/>
  <c r="D109" i="5"/>
  <c r="D125" i="5"/>
  <c r="D141" i="5"/>
  <c r="D119" i="5"/>
  <c r="D130" i="5"/>
  <c r="D135" i="5"/>
  <c r="D146" i="5"/>
  <c r="D152" i="5"/>
  <c r="D156" i="5"/>
  <c r="D160" i="5"/>
  <c r="D164" i="5"/>
  <c r="D168" i="5"/>
  <c r="D172" i="5"/>
  <c r="D176" i="5"/>
  <c r="D180" i="5"/>
  <c r="D184" i="5"/>
  <c r="D188" i="5"/>
  <c r="D192" i="5"/>
  <c r="D196" i="5"/>
  <c r="D13" i="5"/>
  <c r="D15" i="5"/>
  <c r="D19" i="5"/>
  <c r="D21" i="5"/>
  <c r="D25" i="5"/>
  <c r="D29" i="5"/>
  <c r="D36" i="5"/>
  <c r="D60" i="5"/>
  <c r="D76" i="5"/>
  <c r="D82" i="5"/>
  <c r="D87" i="5"/>
  <c r="D98" i="5"/>
  <c r="D103" i="5"/>
  <c r="D81" i="5"/>
  <c r="D97" i="5"/>
  <c r="D113" i="5"/>
  <c r="D129" i="5"/>
  <c r="D145" i="5"/>
  <c r="D27" i="5"/>
  <c r="D31" i="5"/>
  <c r="D44" i="5"/>
  <c r="D52" i="5"/>
  <c r="D68" i="5"/>
  <c r="D34" i="5"/>
  <c r="D42" i="5"/>
  <c r="D50" i="5"/>
  <c r="D58" i="5"/>
  <c r="D66" i="5"/>
  <c r="D74" i="5"/>
  <c r="D91" i="5"/>
  <c r="D107" i="5"/>
  <c r="D123" i="5"/>
  <c r="D139" i="5"/>
  <c r="D149" i="5"/>
  <c r="D153" i="5"/>
  <c r="D157" i="5"/>
  <c r="D161" i="5"/>
  <c r="D165" i="5"/>
  <c r="D169" i="5"/>
  <c r="D173" i="5"/>
  <c r="D177" i="5"/>
  <c r="D181" i="5"/>
  <c r="D185" i="5"/>
  <c r="D189" i="5"/>
  <c r="D193" i="5"/>
  <c r="D197" i="5"/>
  <c r="D17" i="5"/>
  <c r="D37" i="5"/>
  <c r="D45" i="5"/>
  <c r="D53" i="5"/>
  <c r="D61" i="5"/>
  <c r="D69" i="5"/>
  <c r="D77" i="5"/>
  <c r="D80" i="5"/>
  <c r="D85" i="5"/>
  <c r="D96" i="5"/>
  <c r="D101" i="5"/>
  <c r="D112" i="5"/>
  <c r="D117" i="5"/>
  <c r="D128" i="5"/>
  <c r="D133" i="5"/>
  <c r="D144" i="5"/>
  <c r="D2" i="5"/>
  <c r="D4" i="5"/>
  <c r="D6" i="5"/>
  <c r="D8" i="5"/>
  <c r="D10" i="5"/>
  <c r="D12" i="5"/>
  <c r="D14" i="5"/>
  <c r="D16" i="5"/>
  <c r="D18" i="5"/>
  <c r="D20" i="5"/>
  <c r="D22" i="5"/>
  <c r="D24" i="5"/>
  <c r="D26" i="5"/>
  <c r="D28" i="5"/>
  <c r="D30" i="5"/>
  <c r="D79" i="5"/>
  <c r="D90" i="5"/>
  <c r="D95" i="5"/>
  <c r="D106" i="5"/>
  <c r="D111" i="5"/>
  <c r="D122" i="5"/>
  <c r="D127" i="5"/>
  <c r="D138" i="5"/>
  <c r="D143" i="5"/>
  <c r="D150" i="5"/>
  <c r="D154" i="5"/>
  <c r="D158" i="5"/>
  <c r="D162" i="5"/>
  <c r="D166" i="5"/>
  <c r="D170" i="5"/>
  <c r="D174" i="5"/>
  <c r="D178" i="5"/>
  <c r="D182" i="5"/>
  <c r="D186" i="5"/>
  <c r="D190" i="5"/>
  <c r="D194" i="5"/>
  <c r="D198" i="5"/>
  <c r="D56" i="4"/>
  <c r="D80" i="4"/>
  <c r="D120" i="4"/>
  <c r="D136" i="4"/>
  <c r="D152" i="4"/>
  <c r="D176" i="4"/>
  <c r="D198" i="4"/>
  <c r="D43" i="4"/>
  <c r="D51" i="4"/>
  <c r="D59" i="4"/>
  <c r="D67" i="4"/>
  <c r="D75" i="4"/>
  <c r="D83" i="4"/>
  <c r="D91" i="4"/>
  <c r="D99" i="4"/>
  <c r="D107" i="4"/>
  <c r="D115" i="4"/>
  <c r="D123" i="4"/>
  <c r="D131" i="4"/>
  <c r="D139" i="4"/>
  <c r="D147" i="4"/>
  <c r="D155" i="4"/>
  <c r="D163" i="4"/>
  <c r="D171" i="4"/>
  <c r="D179" i="4"/>
  <c r="D192" i="4"/>
  <c r="D195" i="4"/>
  <c r="D64" i="4"/>
  <c r="D88" i="4"/>
  <c r="D112" i="4"/>
  <c r="D128" i="4"/>
  <c r="D144" i="4"/>
  <c r="D160" i="4"/>
  <c r="D182" i="4"/>
  <c r="D185" i="4"/>
  <c r="K208" i="4"/>
  <c r="J61" i="2" s="1"/>
  <c r="K209" i="4"/>
  <c r="J62" i="2" s="1"/>
  <c r="K207" i="4"/>
  <c r="J60" i="2" s="1"/>
  <c r="K204" i="4"/>
  <c r="J57" i="2" s="1"/>
  <c r="K205" i="4"/>
  <c r="J58" i="2" s="1"/>
  <c r="K203" i="4"/>
  <c r="J56" i="2" s="1"/>
  <c r="D41" i="4"/>
  <c r="D46" i="4"/>
  <c r="D54" i="4"/>
  <c r="D62" i="4"/>
  <c r="D70" i="4"/>
  <c r="D78" i="4"/>
  <c r="D86" i="4"/>
  <c r="D94" i="4"/>
  <c r="D102" i="4"/>
  <c r="D110" i="4"/>
  <c r="D118" i="4"/>
  <c r="D126" i="4"/>
  <c r="D134" i="4"/>
  <c r="D142" i="4"/>
  <c r="D150" i="4"/>
  <c r="D158" i="4"/>
  <c r="D166" i="4"/>
  <c r="D174" i="4"/>
  <c r="D186" i="4"/>
  <c r="D189" i="4"/>
  <c r="D72" i="4"/>
  <c r="D104" i="4"/>
  <c r="D38" i="4"/>
  <c r="D39" i="4"/>
  <c r="D49" i="4"/>
  <c r="D57" i="4"/>
  <c r="D65" i="4"/>
  <c r="D73" i="4"/>
  <c r="D81" i="4"/>
  <c r="D89" i="4"/>
  <c r="D97" i="4"/>
  <c r="D105" i="4"/>
  <c r="D113" i="4"/>
  <c r="D121" i="4"/>
  <c r="D129" i="4"/>
  <c r="D137" i="4"/>
  <c r="D145" i="4"/>
  <c r="D153" i="4"/>
  <c r="D161" i="4"/>
  <c r="D169" i="4"/>
  <c r="D177" i="4"/>
  <c r="D180" i="4"/>
  <c r="D183" i="4"/>
  <c r="D196" i="4"/>
  <c r="D199" i="4"/>
  <c r="K206" i="4"/>
  <c r="J59" i="2" s="1"/>
  <c r="D48" i="4"/>
  <c r="D96" i="4"/>
  <c r="D168" i="4"/>
  <c r="D37" i="4"/>
  <c r="D52" i="4"/>
  <c r="D60" i="4"/>
  <c r="D68" i="4"/>
  <c r="D76" i="4"/>
  <c r="D84" i="4"/>
  <c r="D92" i="4"/>
  <c r="D100" i="4"/>
  <c r="D108" i="4"/>
  <c r="D116" i="4"/>
  <c r="D124" i="4"/>
  <c r="D132" i="4"/>
  <c r="D140" i="4"/>
  <c r="D148" i="4"/>
  <c r="D156" i="4"/>
  <c r="D164" i="4"/>
  <c r="D172" i="4"/>
  <c r="D190" i="4"/>
  <c r="D193" i="4"/>
  <c r="D34" i="4"/>
  <c r="D35" i="4"/>
  <c r="D47" i="4"/>
  <c r="D55" i="4"/>
  <c r="D63" i="4"/>
  <c r="D71" i="4"/>
  <c r="D79" i="4"/>
  <c r="D87" i="4"/>
  <c r="D95" i="4"/>
  <c r="D103" i="4"/>
  <c r="D111" i="4"/>
  <c r="D119" i="4"/>
  <c r="D127" i="4"/>
  <c r="D135" i="4"/>
  <c r="D143" i="4"/>
  <c r="D151" i="4"/>
  <c r="D159" i="4"/>
  <c r="D167" i="4"/>
  <c r="D175" i="4"/>
  <c r="D184" i="4"/>
  <c r="D187" i="4"/>
  <c r="D44" i="4"/>
  <c r="D32" i="4"/>
  <c r="D33" i="4"/>
  <c r="D50" i="4"/>
  <c r="D58" i="4"/>
  <c r="D66" i="4"/>
  <c r="D74" i="4"/>
  <c r="D82" i="4"/>
  <c r="D90" i="4"/>
  <c r="D98" i="4"/>
  <c r="D106" i="4"/>
  <c r="D114" i="4"/>
  <c r="D122" i="4"/>
  <c r="D130" i="4"/>
  <c r="D138" i="4"/>
  <c r="D146" i="4"/>
  <c r="D154" i="4"/>
  <c r="D162" i="4"/>
  <c r="D170" i="4"/>
  <c r="D178" i="4"/>
  <c r="D181" i="4"/>
  <c r="D194" i="4"/>
  <c r="D197" i="4"/>
  <c r="D2" i="4"/>
  <c r="D4" i="4"/>
  <c r="D6" i="4"/>
  <c r="D8" i="4"/>
  <c r="D10" i="4"/>
  <c r="D12" i="4"/>
  <c r="D14" i="4"/>
  <c r="D16" i="4"/>
  <c r="D18" i="4"/>
  <c r="D20" i="4"/>
  <c r="D22" i="4"/>
  <c r="D24" i="4"/>
  <c r="D26" i="4"/>
  <c r="D28" i="4"/>
  <c r="D31" i="4"/>
  <c r="D45" i="4"/>
  <c r="D53" i="4"/>
  <c r="D61" i="4"/>
  <c r="D69" i="4"/>
  <c r="D77" i="4"/>
  <c r="D85" i="4"/>
  <c r="D93" i="4"/>
  <c r="D101" i="4"/>
  <c r="D109" i="4"/>
  <c r="D117" i="4"/>
  <c r="D125" i="4"/>
  <c r="D133" i="4"/>
  <c r="D141" i="4"/>
  <c r="D149" i="4"/>
  <c r="D157" i="4"/>
  <c r="D165" i="4"/>
  <c r="D173" i="4"/>
  <c r="D188" i="4"/>
  <c r="D191" i="4"/>
  <c r="D83" i="3"/>
  <c r="D115" i="3"/>
  <c r="D130" i="3"/>
  <c r="D146" i="3"/>
  <c r="D178" i="3"/>
  <c r="D45" i="3"/>
  <c r="D60" i="3"/>
  <c r="D61" i="3"/>
  <c r="D76" i="3"/>
  <c r="D77" i="3"/>
  <c r="D92" i="3"/>
  <c r="D93" i="3"/>
  <c r="D108" i="3"/>
  <c r="D109" i="3"/>
  <c r="D124" i="3"/>
  <c r="D125" i="3"/>
  <c r="D140" i="3"/>
  <c r="D141" i="3"/>
  <c r="D156" i="3"/>
  <c r="D157" i="3"/>
  <c r="D172" i="3"/>
  <c r="D173" i="3"/>
  <c r="D189" i="3"/>
  <c r="D200" i="3"/>
  <c r="D44" i="3"/>
  <c r="D43" i="3"/>
  <c r="D59" i="3"/>
  <c r="D75" i="3"/>
  <c r="D91" i="3"/>
  <c r="D107" i="3"/>
  <c r="D123" i="3"/>
  <c r="D139" i="3"/>
  <c r="D155" i="3"/>
  <c r="D171" i="3"/>
  <c r="D187" i="3"/>
  <c r="D66" i="3"/>
  <c r="K208" i="3"/>
  <c r="H61" i="2" s="1"/>
  <c r="K209" i="3"/>
  <c r="H62" i="2" s="1"/>
  <c r="K207" i="3"/>
  <c r="H60" i="2" s="1"/>
  <c r="K204" i="3"/>
  <c r="H57" i="2" s="1"/>
  <c r="K205" i="3"/>
  <c r="H58" i="2" s="1"/>
  <c r="K203" i="3"/>
  <c r="H56" i="2" s="1"/>
  <c r="D40" i="3"/>
  <c r="D41" i="3"/>
  <c r="D56" i="3"/>
  <c r="D57" i="3"/>
  <c r="D72" i="3"/>
  <c r="D73" i="3"/>
  <c r="D88" i="3"/>
  <c r="D89" i="3"/>
  <c r="D104" i="3"/>
  <c r="D105" i="3"/>
  <c r="D120" i="3"/>
  <c r="D121" i="3"/>
  <c r="D136" i="3"/>
  <c r="D137" i="3"/>
  <c r="D152" i="3"/>
  <c r="D153" i="3"/>
  <c r="D168" i="3"/>
  <c r="D169" i="3"/>
  <c r="D184" i="3"/>
  <c r="D185" i="3"/>
  <c r="D199" i="3"/>
  <c r="D5" i="3"/>
  <c r="D9" i="3"/>
  <c r="D13" i="3"/>
  <c r="D19" i="3"/>
  <c r="D21" i="3"/>
  <c r="D25" i="3"/>
  <c r="D27" i="3"/>
  <c r="D29" i="3"/>
  <c r="D38" i="3"/>
  <c r="D39" i="3"/>
  <c r="D54" i="3"/>
  <c r="D55" i="3"/>
  <c r="D70" i="3"/>
  <c r="D71" i="3"/>
  <c r="D86" i="3"/>
  <c r="D87" i="3"/>
  <c r="D102" i="3"/>
  <c r="D103" i="3"/>
  <c r="D118" i="3"/>
  <c r="D119" i="3"/>
  <c r="D134" i="3"/>
  <c r="D135" i="3"/>
  <c r="D150" i="3"/>
  <c r="D151" i="3"/>
  <c r="D166" i="3"/>
  <c r="D167" i="3"/>
  <c r="D182" i="3"/>
  <c r="D183" i="3"/>
  <c r="K206" i="3"/>
  <c r="H59" i="2" s="1"/>
  <c r="D3" i="3"/>
  <c r="D7" i="3"/>
  <c r="D11" i="3"/>
  <c r="D15" i="3"/>
  <c r="D17" i="3"/>
  <c r="D23" i="3"/>
  <c r="D37" i="3"/>
  <c r="D53" i="3"/>
  <c r="D69" i="3"/>
  <c r="D85" i="3"/>
  <c r="D101" i="3"/>
  <c r="D117" i="3"/>
  <c r="D133" i="3"/>
  <c r="D149" i="3"/>
  <c r="D164" i="3"/>
  <c r="D165" i="3"/>
  <c r="D180" i="3"/>
  <c r="D181" i="3"/>
  <c r="D196" i="3"/>
  <c r="D197" i="3"/>
  <c r="D82" i="3"/>
  <c r="D98" i="3"/>
  <c r="D114" i="3"/>
  <c r="D147" i="3"/>
  <c r="D49" i="3"/>
  <c r="D65" i="3"/>
  <c r="D81" i="3"/>
  <c r="D97" i="3"/>
  <c r="D113" i="3"/>
  <c r="D129" i="3"/>
  <c r="D145" i="3"/>
  <c r="D161" i="3"/>
  <c r="D177" i="3"/>
  <c r="D193" i="3"/>
  <c r="D99" i="3"/>
  <c r="D131" i="3"/>
  <c r="D162" i="3"/>
  <c r="D163" i="3"/>
  <c r="D179" i="3"/>
  <c r="D194" i="3"/>
  <c r="D33" i="3"/>
  <c r="D31" i="3"/>
  <c r="D47" i="3"/>
  <c r="D63" i="3"/>
  <c r="D79" i="3"/>
  <c r="D95" i="3"/>
  <c r="D111" i="3"/>
  <c r="D127" i="3"/>
  <c r="D143" i="3"/>
  <c r="D159" i="3"/>
  <c r="D174" i="3"/>
  <c r="D175" i="3"/>
  <c r="D190" i="3"/>
  <c r="D191" i="3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M205" i="1"/>
  <c r="R203" i="1"/>
  <c r="Q203" i="1"/>
  <c r="G21" i="2" l="1"/>
  <c r="T21" i="2" s="1"/>
  <c r="D23" i="2"/>
  <c r="G23" i="2" s="1"/>
  <c r="T23" i="2" s="1"/>
  <c r="J23" i="2"/>
  <c r="H51" i="2"/>
  <c r="K51" i="2" s="1"/>
  <c r="K49" i="2"/>
  <c r="T49" i="2" s="1"/>
  <c r="H43" i="2"/>
  <c r="K43" i="2" s="1"/>
  <c r="K38" i="2"/>
  <c r="T38" i="2" s="1"/>
  <c r="J41" i="2"/>
  <c r="H18" i="2"/>
  <c r="K18" i="2" s="1"/>
  <c r="K15" i="2"/>
  <c r="T15" i="2" s="1"/>
  <c r="K59" i="2"/>
  <c r="T59" i="2" s="1"/>
  <c r="K62" i="2"/>
  <c r="T62" i="2" s="1"/>
  <c r="K61" i="2"/>
  <c r="T61" i="2" s="1"/>
  <c r="K57" i="2"/>
  <c r="T57" i="2" s="1"/>
  <c r="K60" i="2"/>
  <c r="T60" i="2" s="1"/>
  <c r="K58" i="2"/>
  <c r="T58" i="2" s="1"/>
  <c r="K56" i="2"/>
  <c r="T56" i="2" s="1"/>
  <c r="J44" i="2"/>
  <c r="J42" i="2"/>
  <c r="J40" i="2"/>
  <c r="J51" i="2"/>
  <c r="J18" i="2"/>
  <c r="J52" i="2"/>
  <c r="J19" i="2"/>
  <c r="I41" i="2"/>
  <c r="I22" i="2"/>
  <c r="I23" i="2"/>
  <c r="I52" i="2"/>
  <c r="I51" i="2"/>
  <c r="I21" i="2"/>
  <c r="I19" i="2"/>
  <c r="I18" i="2"/>
  <c r="I20" i="2" s="1"/>
  <c r="I43" i="2"/>
  <c r="H53" i="2"/>
  <c r="K53" i="2" s="1"/>
  <c r="H52" i="2"/>
  <c r="K52" i="2" s="1"/>
  <c r="H42" i="2"/>
  <c r="K42" i="2" s="1"/>
  <c r="H41" i="2"/>
  <c r="K41" i="2" s="1"/>
  <c r="J21" i="2"/>
  <c r="J22" i="2"/>
  <c r="J17" i="2"/>
  <c r="H44" i="2"/>
  <c r="K44" i="2" s="1"/>
  <c r="I40" i="2"/>
  <c r="I42" i="2"/>
  <c r="H40" i="2"/>
  <c r="K40" i="2" s="1"/>
  <c r="H23" i="2"/>
  <c r="K23" i="2" s="1"/>
  <c r="H22" i="2"/>
  <c r="K22" i="2" s="1"/>
  <c r="H19" i="2"/>
  <c r="K19" i="2" s="1"/>
  <c r="H17" i="2"/>
  <c r="K17" i="2" s="1"/>
  <c r="H21" i="2"/>
  <c r="K21" i="2" s="1"/>
  <c r="H20" i="2"/>
  <c r="K20" i="2" s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B203" i="1"/>
  <c r="B204" i="1"/>
  <c r="B205" i="1"/>
  <c r="B206" i="1"/>
  <c r="B207" i="1"/>
  <c r="B208" i="1"/>
  <c r="B209" i="1"/>
  <c r="D14" i="1" l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3" i="1"/>
  <c r="D4" i="1"/>
  <c r="D5" i="1"/>
  <c r="D6" i="1"/>
  <c r="D7" i="1"/>
  <c r="D8" i="1"/>
  <c r="D9" i="1"/>
  <c r="D10" i="1"/>
  <c r="D11" i="1"/>
  <c r="D12" i="1"/>
  <c r="D13" i="1"/>
  <c r="D2" i="1"/>
  <c r="Y213" i="1"/>
  <c r="Y214" i="1"/>
  <c r="Y212" i="1"/>
  <c r="Y211" i="1"/>
  <c r="Y210" i="1"/>
  <c r="Y209" i="1"/>
  <c r="Y208" i="1"/>
  <c r="Y207" i="1"/>
  <c r="Y206" i="1"/>
  <c r="Y205" i="1"/>
  <c r="Y204" i="1"/>
  <c r="Y203" i="1"/>
  <c r="AJ205" i="1" l="1"/>
  <c r="AJ204" i="1"/>
  <c r="AJ203" i="1"/>
  <c r="AI205" i="1"/>
  <c r="AI204" i="1"/>
  <c r="AI203" i="1"/>
  <c r="AH205" i="1"/>
  <c r="AH204" i="1"/>
  <c r="AH203" i="1"/>
  <c r="AG207" i="1"/>
  <c r="AG206" i="1"/>
  <c r="AG205" i="1"/>
  <c r="AG204" i="1"/>
  <c r="AG203" i="1"/>
  <c r="AF206" i="1"/>
  <c r="AF205" i="1"/>
  <c r="AF204" i="1"/>
  <c r="AF203" i="1"/>
  <c r="AE205" i="1"/>
  <c r="AE204" i="1"/>
  <c r="AE203" i="1"/>
  <c r="AD205" i="1"/>
  <c r="AD204" i="1"/>
  <c r="AD203" i="1"/>
  <c r="AC205" i="1"/>
  <c r="AC204" i="1"/>
  <c r="AC203" i="1"/>
  <c r="AA205" i="1"/>
  <c r="AA204" i="1"/>
  <c r="AA203" i="1"/>
  <c r="Z205" i="1"/>
  <c r="Z204" i="1"/>
  <c r="Z203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 l="1"/>
  <c r="O206" i="1" l="1"/>
  <c r="O205" i="1"/>
  <c r="O204" i="1"/>
  <c r="O203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W205" i="1"/>
  <c r="W204" i="1"/>
  <c r="W203" i="1"/>
  <c r="V205" i="1"/>
  <c r="V204" i="1"/>
  <c r="V203" i="1"/>
  <c r="U205" i="1"/>
  <c r="U204" i="1"/>
  <c r="U203" i="1"/>
  <c r="M204" i="1"/>
  <c r="M203" i="1"/>
  <c r="L207" i="1"/>
  <c r="L206" i="1"/>
  <c r="L205" i="1"/>
  <c r="L204" i="1"/>
  <c r="L203" i="1"/>
  <c r="A203" i="1"/>
  <c r="I199" i="1"/>
  <c r="K199" i="1" s="1"/>
  <c r="I200" i="1"/>
  <c r="K200" i="1" s="1"/>
  <c r="I175" i="1"/>
  <c r="K175" i="1" s="1"/>
  <c r="I176" i="1"/>
  <c r="K176" i="1" s="1"/>
  <c r="I177" i="1"/>
  <c r="K177" i="1" s="1"/>
  <c r="I178" i="1"/>
  <c r="K178" i="1" s="1"/>
  <c r="I179" i="1"/>
  <c r="K179" i="1" s="1"/>
  <c r="I180" i="1"/>
  <c r="K180" i="1" s="1"/>
  <c r="I181" i="1"/>
  <c r="K181" i="1" s="1"/>
  <c r="I182" i="1"/>
  <c r="K182" i="1" s="1"/>
  <c r="I183" i="1"/>
  <c r="K183" i="1" s="1"/>
  <c r="I184" i="1"/>
  <c r="K184" i="1" s="1"/>
  <c r="I185" i="1"/>
  <c r="K185" i="1" s="1"/>
  <c r="I186" i="1"/>
  <c r="K186" i="1" s="1"/>
  <c r="I187" i="1"/>
  <c r="K187" i="1" s="1"/>
  <c r="I188" i="1"/>
  <c r="K188" i="1" s="1"/>
  <c r="I189" i="1"/>
  <c r="K189" i="1" s="1"/>
  <c r="I190" i="1"/>
  <c r="K190" i="1" s="1"/>
  <c r="I191" i="1"/>
  <c r="K191" i="1" s="1"/>
  <c r="I192" i="1"/>
  <c r="K192" i="1" s="1"/>
  <c r="I193" i="1"/>
  <c r="K193" i="1" s="1"/>
  <c r="I194" i="1"/>
  <c r="K194" i="1" s="1"/>
  <c r="I195" i="1"/>
  <c r="K195" i="1" s="1"/>
  <c r="I196" i="1"/>
  <c r="K196" i="1" s="1"/>
  <c r="I197" i="1"/>
  <c r="K197" i="1" s="1"/>
  <c r="I198" i="1"/>
  <c r="K198" i="1" s="1"/>
  <c r="I131" i="1"/>
  <c r="K131" i="1" s="1"/>
  <c r="I132" i="1"/>
  <c r="K132" i="1" s="1"/>
  <c r="I133" i="1"/>
  <c r="K133" i="1" s="1"/>
  <c r="I134" i="1"/>
  <c r="K134" i="1" s="1"/>
  <c r="I135" i="1"/>
  <c r="K135" i="1" s="1"/>
  <c r="I136" i="1"/>
  <c r="K136" i="1" s="1"/>
  <c r="I137" i="1"/>
  <c r="K137" i="1" s="1"/>
  <c r="I138" i="1"/>
  <c r="K138" i="1" s="1"/>
  <c r="I139" i="1"/>
  <c r="K139" i="1" s="1"/>
  <c r="I140" i="1"/>
  <c r="K140" i="1" s="1"/>
  <c r="I141" i="1"/>
  <c r="K141" i="1" s="1"/>
  <c r="I142" i="1"/>
  <c r="K142" i="1" s="1"/>
  <c r="I143" i="1"/>
  <c r="K143" i="1" s="1"/>
  <c r="I144" i="1"/>
  <c r="K144" i="1" s="1"/>
  <c r="I145" i="1"/>
  <c r="K145" i="1" s="1"/>
  <c r="I146" i="1"/>
  <c r="K146" i="1" s="1"/>
  <c r="I147" i="1"/>
  <c r="K147" i="1" s="1"/>
  <c r="I148" i="1"/>
  <c r="K148" i="1" s="1"/>
  <c r="I149" i="1"/>
  <c r="K149" i="1" s="1"/>
  <c r="I150" i="1"/>
  <c r="K150" i="1" s="1"/>
  <c r="I151" i="1"/>
  <c r="K151" i="1" s="1"/>
  <c r="I152" i="1"/>
  <c r="K152" i="1" s="1"/>
  <c r="I153" i="1"/>
  <c r="K153" i="1" s="1"/>
  <c r="I154" i="1"/>
  <c r="K154" i="1" s="1"/>
  <c r="I155" i="1"/>
  <c r="K155" i="1" s="1"/>
  <c r="I156" i="1"/>
  <c r="K156" i="1" s="1"/>
  <c r="I157" i="1"/>
  <c r="K157" i="1" s="1"/>
  <c r="I158" i="1"/>
  <c r="K158" i="1" s="1"/>
  <c r="I159" i="1"/>
  <c r="K159" i="1" s="1"/>
  <c r="I160" i="1"/>
  <c r="K160" i="1" s="1"/>
  <c r="I161" i="1"/>
  <c r="K161" i="1" s="1"/>
  <c r="I162" i="1"/>
  <c r="K162" i="1" s="1"/>
  <c r="I163" i="1"/>
  <c r="K163" i="1" s="1"/>
  <c r="I164" i="1"/>
  <c r="K164" i="1" s="1"/>
  <c r="I165" i="1"/>
  <c r="K165" i="1" s="1"/>
  <c r="I166" i="1"/>
  <c r="K166" i="1" s="1"/>
  <c r="I167" i="1"/>
  <c r="K167" i="1" s="1"/>
  <c r="I168" i="1"/>
  <c r="K168" i="1" s="1"/>
  <c r="I169" i="1"/>
  <c r="K169" i="1" s="1"/>
  <c r="I170" i="1"/>
  <c r="K170" i="1" s="1"/>
  <c r="I171" i="1"/>
  <c r="K171" i="1" s="1"/>
  <c r="I172" i="1"/>
  <c r="K172" i="1" s="1"/>
  <c r="I173" i="1"/>
  <c r="K173" i="1" s="1"/>
  <c r="I174" i="1"/>
  <c r="K174" i="1" s="1"/>
  <c r="I96" i="1"/>
  <c r="K96" i="1" s="1"/>
  <c r="I97" i="1"/>
  <c r="K97" i="1" s="1"/>
  <c r="I98" i="1"/>
  <c r="K98" i="1" s="1"/>
  <c r="I99" i="1"/>
  <c r="K99" i="1" s="1"/>
  <c r="I100" i="1"/>
  <c r="K100" i="1" s="1"/>
  <c r="I101" i="1"/>
  <c r="K101" i="1" s="1"/>
  <c r="I102" i="1"/>
  <c r="K102" i="1" s="1"/>
  <c r="I103" i="1"/>
  <c r="K103" i="1" s="1"/>
  <c r="I104" i="1"/>
  <c r="K104" i="1" s="1"/>
  <c r="I105" i="1"/>
  <c r="K105" i="1" s="1"/>
  <c r="I106" i="1"/>
  <c r="K106" i="1" s="1"/>
  <c r="I107" i="1"/>
  <c r="K107" i="1" s="1"/>
  <c r="I108" i="1"/>
  <c r="K108" i="1" s="1"/>
  <c r="I109" i="1"/>
  <c r="K109" i="1" s="1"/>
  <c r="I110" i="1"/>
  <c r="K110" i="1" s="1"/>
  <c r="I111" i="1"/>
  <c r="K111" i="1" s="1"/>
  <c r="I112" i="1"/>
  <c r="K112" i="1" s="1"/>
  <c r="I113" i="1"/>
  <c r="K113" i="1" s="1"/>
  <c r="I114" i="1"/>
  <c r="K114" i="1" s="1"/>
  <c r="I115" i="1"/>
  <c r="K115" i="1" s="1"/>
  <c r="I116" i="1"/>
  <c r="K116" i="1" s="1"/>
  <c r="I117" i="1"/>
  <c r="K117" i="1" s="1"/>
  <c r="I118" i="1"/>
  <c r="K118" i="1" s="1"/>
  <c r="I119" i="1"/>
  <c r="K119" i="1" s="1"/>
  <c r="I120" i="1"/>
  <c r="K120" i="1" s="1"/>
  <c r="I121" i="1"/>
  <c r="K121" i="1" s="1"/>
  <c r="I122" i="1"/>
  <c r="K122" i="1" s="1"/>
  <c r="I123" i="1"/>
  <c r="K123" i="1" s="1"/>
  <c r="I124" i="1"/>
  <c r="K124" i="1" s="1"/>
  <c r="I125" i="1"/>
  <c r="K125" i="1" s="1"/>
  <c r="I126" i="1"/>
  <c r="K126" i="1" s="1"/>
  <c r="I127" i="1"/>
  <c r="K127" i="1" s="1"/>
  <c r="I128" i="1"/>
  <c r="K128" i="1" s="1"/>
  <c r="I129" i="1"/>
  <c r="K129" i="1" s="1"/>
  <c r="I130" i="1"/>
  <c r="K130" i="1" s="1"/>
  <c r="I69" i="1"/>
  <c r="K69" i="1" s="1"/>
  <c r="I70" i="1"/>
  <c r="K70" i="1" s="1"/>
  <c r="I71" i="1"/>
  <c r="K71" i="1" s="1"/>
  <c r="I72" i="1"/>
  <c r="K72" i="1" s="1"/>
  <c r="I73" i="1"/>
  <c r="K73" i="1" s="1"/>
  <c r="I74" i="1"/>
  <c r="K74" i="1" s="1"/>
  <c r="I75" i="1"/>
  <c r="K75" i="1" s="1"/>
  <c r="I76" i="1"/>
  <c r="K76" i="1" s="1"/>
  <c r="I77" i="1"/>
  <c r="K77" i="1" s="1"/>
  <c r="I78" i="1"/>
  <c r="K78" i="1" s="1"/>
  <c r="I79" i="1"/>
  <c r="K79" i="1" s="1"/>
  <c r="I80" i="1"/>
  <c r="K80" i="1" s="1"/>
  <c r="I81" i="1"/>
  <c r="K81" i="1" s="1"/>
  <c r="I82" i="1"/>
  <c r="K82" i="1" s="1"/>
  <c r="I83" i="1"/>
  <c r="K83" i="1" s="1"/>
  <c r="I84" i="1"/>
  <c r="K84" i="1" s="1"/>
  <c r="I85" i="1"/>
  <c r="K85" i="1" s="1"/>
  <c r="I86" i="1"/>
  <c r="K86" i="1" s="1"/>
  <c r="I87" i="1"/>
  <c r="K87" i="1" s="1"/>
  <c r="I88" i="1"/>
  <c r="K88" i="1" s="1"/>
  <c r="I89" i="1"/>
  <c r="K89" i="1" s="1"/>
  <c r="I90" i="1"/>
  <c r="K90" i="1" s="1"/>
  <c r="I91" i="1"/>
  <c r="K91" i="1" s="1"/>
  <c r="I92" i="1"/>
  <c r="K92" i="1" s="1"/>
  <c r="I93" i="1"/>
  <c r="K93" i="1" s="1"/>
  <c r="I94" i="1"/>
  <c r="K94" i="1" s="1"/>
  <c r="I95" i="1"/>
  <c r="K95" i="1" s="1"/>
  <c r="I47" i="1"/>
  <c r="K47" i="1" s="1"/>
  <c r="I48" i="1"/>
  <c r="K48" i="1" s="1"/>
  <c r="I49" i="1"/>
  <c r="K49" i="1" s="1"/>
  <c r="I50" i="1"/>
  <c r="K50" i="1" s="1"/>
  <c r="I51" i="1"/>
  <c r="K51" i="1" s="1"/>
  <c r="I52" i="1"/>
  <c r="K52" i="1" s="1"/>
  <c r="I53" i="1"/>
  <c r="K53" i="1" s="1"/>
  <c r="I54" i="1"/>
  <c r="K54" i="1" s="1"/>
  <c r="I55" i="1"/>
  <c r="K55" i="1" s="1"/>
  <c r="I56" i="1"/>
  <c r="K56" i="1" s="1"/>
  <c r="I57" i="1"/>
  <c r="K57" i="1" s="1"/>
  <c r="I58" i="1"/>
  <c r="K58" i="1" s="1"/>
  <c r="I59" i="1"/>
  <c r="K59" i="1" s="1"/>
  <c r="I60" i="1"/>
  <c r="K60" i="1" s="1"/>
  <c r="I61" i="1"/>
  <c r="K61" i="1" s="1"/>
  <c r="I62" i="1"/>
  <c r="K62" i="1" s="1"/>
  <c r="I63" i="1"/>
  <c r="K63" i="1" s="1"/>
  <c r="I64" i="1"/>
  <c r="K64" i="1" s="1"/>
  <c r="I65" i="1"/>
  <c r="K65" i="1" s="1"/>
  <c r="I66" i="1"/>
  <c r="K66" i="1" s="1"/>
  <c r="I67" i="1"/>
  <c r="K67" i="1" s="1"/>
  <c r="I68" i="1"/>
  <c r="K68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K36" i="1" s="1"/>
  <c r="I37" i="1"/>
  <c r="K37" i="1" s="1"/>
  <c r="I38" i="1"/>
  <c r="K38" i="1" s="1"/>
  <c r="I39" i="1"/>
  <c r="K39" i="1" s="1"/>
  <c r="I40" i="1"/>
  <c r="K40" i="1" s="1"/>
  <c r="I41" i="1"/>
  <c r="K41" i="1" s="1"/>
  <c r="I42" i="1"/>
  <c r="K42" i="1" s="1"/>
  <c r="I43" i="1"/>
  <c r="K43" i="1" s="1"/>
  <c r="I44" i="1"/>
  <c r="K44" i="1" s="1"/>
  <c r="I45" i="1"/>
  <c r="K45" i="1" s="1"/>
  <c r="I46" i="1"/>
  <c r="K46" i="1" s="1"/>
  <c r="I3" i="1"/>
  <c r="K3" i="1" s="1"/>
  <c r="I4" i="1"/>
  <c r="K4" i="1" s="1"/>
  <c r="I5" i="1"/>
  <c r="K5" i="1" s="1"/>
  <c r="I6" i="1"/>
  <c r="K6" i="1" s="1"/>
  <c r="I7" i="1"/>
  <c r="K7" i="1" s="1"/>
  <c r="I8" i="1"/>
  <c r="K8" i="1" s="1"/>
  <c r="I9" i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2" i="1"/>
  <c r="K2" i="1" s="1"/>
  <c r="K209" i="1" l="1"/>
  <c r="K203" i="1"/>
  <c r="K208" i="1"/>
  <c r="K207" i="1"/>
  <c r="K206" i="1"/>
  <c r="K205" i="1"/>
  <c r="K204" i="1"/>
</calcChain>
</file>

<file path=xl/sharedStrings.xml><?xml version="1.0" encoding="utf-8"?>
<sst xmlns="http://schemas.openxmlformats.org/spreadsheetml/2006/main" count="994" uniqueCount="312">
  <si>
    <t>Day of Week</t>
  </si>
  <si>
    <t>Lists</t>
  </si>
  <si>
    <t>January</t>
  </si>
  <si>
    <t>February</t>
  </si>
  <si>
    <t>March</t>
  </si>
  <si>
    <t>First Quarter</t>
  </si>
  <si>
    <t>April</t>
  </si>
  <si>
    <t>May</t>
  </si>
  <si>
    <t>June</t>
  </si>
  <si>
    <t>Second Quarter</t>
  </si>
  <si>
    <t>July</t>
  </si>
  <si>
    <t>August</t>
  </si>
  <si>
    <t>September</t>
  </si>
  <si>
    <t>Third Quarter</t>
  </si>
  <si>
    <t>October</t>
  </si>
  <si>
    <t>November</t>
  </si>
  <si>
    <t>December</t>
  </si>
  <si>
    <t>Fourth Quarter</t>
  </si>
  <si>
    <t xml:space="preserve">Annual </t>
  </si>
  <si>
    <t>Number of Calls for Service</t>
  </si>
  <si>
    <t>Number of Contacts</t>
  </si>
  <si>
    <t>Race - White</t>
  </si>
  <si>
    <t>W</t>
  </si>
  <si>
    <t>Race - Black</t>
  </si>
  <si>
    <t>B</t>
  </si>
  <si>
    <t>Race - Asian</t>
  </si>
  <si>
    <t>A</t>
  </si>
  <si>
    <t>Race - Hispanic</t>
  </si>
  <si>
    <t>H</t>
  </si>
  <si>
    <t>Race -Other</t>
  </si>
  <si>
    <t>O</t>
  </si>
  <si>
    <t>% Race - W</t>
  </si>
  <si>
    <t>% Race - B</t>
  </si>
  <si>
    <t>% Race - A</t>
  </si>
  <si>
    <t>% Race - H</t>
  </si>
  <si>
    <t>% Race -O</t>
  </si>
  <si>
    <t>Male</t>
  </si>
  <si>
    <t>M</t>
  </si>
  <si>
    <t>Female</t>
  </si>
  <si>
    <t>F</t>
  </si>
  <si>
    <t>% Male</t>
  </si>
  <si>
    <t xml:space="preserve">% Female </t>
  </si>
  <si>
    <t>Age Demographics</t>
  </si>
  <si>
    <t>Sunday</t>
  </si>
  <si>
    <t>Monday</t>
  </si>
  <si>
    <t>Tuesday</t>
  </si>
  <si>
    <t>Wednesday</t>
  </si>
  <si>
    <t>Thursday</t>
  </si>
  <si>
    <t>Friday</t>
  </si>
  <si>
    <t>Saturday</t>
  </si>
  <si>
    <t>% Sunday</t>
  </si>
  <si>
    <t>% Monday</t>
  </si>
  <si>
    <t>% Tuesday</t>
  </si>
  <si>
    <t>% Wednesday</t>
  </si>
  <si>
    <t>% Thursday</t>
  </si>
  <si>
    <t>% Friday</t>
  </si>
  <si>
    <t>% Saturday</t>
  </si>
  <si>
    <t>Armed Disturbance (Initial)</t>
  </si>
  <si>
    <t>Assist Citizen (Initial)</t>
  </si>
  <si>
    <t>Baker Act/Marchman Act (Initial)</t>
  </si>
  <si>
    <t>Battery/Assault (Initial)</t>
  </si>
  <si>
    <t>Burglary (Initial)</t>
  </si>
  <si>
    <t>Disturbance (Initial)</t>
  </si>
  <si>
    <t>Domestic (Initial)</t>
  </si>
  <si>
    <t>Medical Emerency (Initial)</t>
  </si>
  <si>
    <t>Mental Health Crisis Situation (Initial)</t>
  </si>
  <si>
    <t>Other (Initial)</t>
  </si>
  <si>
    <t>S20 (Initial)</t>
  </si>
  <si>
    <t>Suicide Attempt (Initial)</t>
  </si>
  <si>
    <t>Suspicious Activity/Person (Initial)</t>
  </si>
  <si>
    <t>Theft/Robbery (Initial)</t>
  </si>
  <si>
    <t>Trespassing (Initial)</t>
  </si>
  <si>
    <t>Well Being Check (Initial)</t>
  </si>
  <si>
    <t>Armed Disturbance (Final)</t>
  </si>
  <si>
    <t>Assist Citizen (Finall)</t>
  </si>
  <si>
    <t>Baker Act/Marchman Act (Final)</t>
  </si>
  <si>
    <t>Battery/Assault (Final)</t>
  </si>
  <si>
    <t>Burglary (Final)</t>
  </si>
  <si>
    <t>Disturbance (Final)</t>
  </si>
  <si>
    <t>Domestic (Final)</t>
  </si>
  <si>
    <t>Medical Emerency (Final)</t>
  </si>
  <si>
    <t>Mental Health Crisis Situation (Final)</t>
  </si>
  <si>
    <t>Other (Final)</t>
  </si>
  <si>
    <t>S20 (Final)</t>
  </si>
  <si>
    <t>Suicide Attempt (Final)</t>
  </si>
  <si>
    <t>Suspicious Activity/Person (Final)</t>
  </si>
  <si>
    <t>Theft/Robbery (Final)</t>
  </si>
  <si>
    <t>Trespassing (Final)</t>
  </si>
  <si>
    <t>Well Being Check (Final)</t>
  </si>
  <si>
    <t>% Armed Disturbance (Final)</t>
  </si>
  <si>
    <t>% Assist Citizen (Final)</t>
  </si>
  <si>
    <t xml:space="preserve"> % Baker Act/Marchman Act (Final)</t>
  </si>
  <si>
    <t>% Battery/Assault (Final)</t>
  </si>
  <si>
    <t>% Burglary (Final)</t>
  </si>
  <si>
    <t>% Disturbance (Final)</t>
  </si>
  <si>
    <t>% Domestic (Final)</t>
  </si>
  <si>
    <t>% Medical Emerency (Final)</t>
  </si>
  <si>
    <t>% Mental Health Crisis Situation (Final)</t>
  </si>
  <si>
    <t>% Other (Final)</t>
  </si>
  <si>
    <t>% Referral (Final)</t>
  </si>
  <si>
    <t>% Suicide Attempt (Final)</t>
  </si>
  <si>
    <t xml:space="preserve"> %Suspicious Activity/Person (Final)</t>
  </si>
  <si>
    <t>% Theft/Robbery (Final)</t>
  </si>
  <si>
    <t>% Trespassing (Final)</t>
  </si>
  <si>
    <t>% Well Being Check (Final)</t>
  </si>
  <si>
    <t>NW</t>
  </si>
  <si>
    <t>SW</t>
  </si>
  <si>
    <t>SE</t>
  </si>
  <si>
    <t>NE</t>
  </si>
  <si>
    <t xml:space="preserve">Law Enforcement Zones </t>
  </si>
  <si>
    <t>ASO - A</t>
  </si>
  <si>
    <t>ASO - B</t>
  </si>
  <si>
    <t>ASO - C</t>
  </si>
  <si>
    <t>C</t>
  </si>
  <si>
    <t>ASO - D</t>
  </si>
  <si>
    <t>D</t>
  </si>
  <si>
    <t>ASO - E</t>
  </si>
  <si>
    <t>E</t>
  </si>
  <si>
    <t>ASO - F</t>
  </si>
  <si>
    <t>ASO - G</t>
  </si>
  <si>
    <t>G</t>
  </si>
  <si>
    <t>ASO - H</t>
  </si>
  <si>
    <t>ASO - I</t>
  </si>
  <si>
    <t>I</t>
  </si>
  <si>
    <t>ASO - J</t>
  </si>
  <si>
    <t>J</t>
  </si>
  <si>
    <t>ASO - M</t>
  </si>
  <si>
    <t>GPD - ASO Call in GPD Jurisdiction</t>
  </si>
  <si>
    <t>GPD</t>
  </si>
  <si>
    <t>Other</t>
  </si>
  <si>
    <t>HSPD - ASO Call in HSPD Jurisdiction</t>
  </si>
  <si>
    <t>HSPD</t>
  </si>
  <si>
    <t>APD - ASO Call in APD Jurisdiction</t>
  </si>
  <si>
    <t>APD</t>
  </si>
  <si>
    <t>UPD - ASO/GPD Call in UPD Jurisdiction</t>
  </si>
  <si>
    <t>UPD</t>
  </si>
  <si>
    <t>VA - ASO/GPD Call in VA Jurisdiction</t>
  </si>
  <si>
    <t>VA</t>
  </si>
  <si>
    <t>GPD - A</t>
  </si>
  <si>
    <t>GPD - B</t>
  </si>
  <si>
    <t>GPD - C</t>
  </si>
  <si>
    <t>GPD - D</t>
  </si>
  <si>
    <t>GPD - E</t>
  </si>
  <si>
    <t>GPD - F</t>
  </si>
  <si>
    <t>GPD - G</t>
  </si>
  <si>
    <t>GPD - H</t>
  </si>
  <si>
    <t>GPD  - I</t>
  </si>
  <si>
    <t>GPD  - J</t>
  </si>
  <si>
    <t>GPD - M</t>
  </si>
  <si>
    <t>GPD - N</t>
  </si>
  <si>
    <t>N</t>
  </si>
  <si>
    <t>City</t>
  </si>
  <si>
    <t>Alachua</t>
  </si>
  <si>
    <t>Archer</t>
  </si>
  <si>
    <t>Gainesville</t>
  </si>
  <si>
    <t>Hawthorne</t>
  </si>
  <si>
    <t>High Springs</t>
  </si>
  <si>
    <t>Jonesville</t>
  </si>
  <si>
    <t>Lacrosse</t>
  </si>
  <si>
    <t>Lochloosa</t>
  </si>
  <si>
    <t>Orange Heights</t>
  </si>
  <si>
    <t>Micanopy</t>
  </si>
  <si>
    <t>Monteocha</t>
  </si>
  <si>
    <t>Newberry</t>
  </si>
  <si>
    <t>Waldo</t>
  </si>
  <si>
    <t>Average time to Call</t>
  </si>
  <si>
    <t>Average time on the Call</t>
  </si>
  <si>
    <t>Unknown</t>
  </si>
  <si>
    <t>Co-Occurring - Yes</t>
  </si>
  <si>
    <t>Y</t>
  </si>
  <si>
    <t>Currently in treatment - Yes</t>
  </si>
  <si>
    <t>Involved Violence - Yes</t>
  </si>
  <si>
    <t>Veteran - Yes</t>
  </si>
  <si>
    <t>Homeless - Yes</t>
  </si>
  <si>
    <t xml:space="preserve">College Student </t>
  </si>
  <si>
    <t>Use of Force</t>
  </si>
  <si>
    <t>Diverted from Jail</t>
  </si>
  <si>
    <t>Diverted from BA/MA</t>
  </si>
  <si>
    <t>BA/Voluntary</t>
  </si>
  <si>
    <t>N/A</t>
  </si>
  <si>
    <t>BA / MA (LEO)</t>
  </si>
  <si>
    <t>Medical</t>
  </si>
  <si>
    <t>Voluntary</t>
  </si>
  <si>
    <t>Average time at Facility</t>
  </si>
  <si>
    <t>Time of Admit</t>
  </si>
  <si>
    <t>Substance Use</t>
  </si>
  <si>
    <t>CABHI/GBHI</t>
  </si>
  <si>
    <t>Community Resource</t>
  </si>
  <si>
    <t>Crisis Center</t>
  </si>
  <si>
    <t>Elder Care</t>
  </si>
  <si>
    <t>F.A.C.T.</t>
  </si>
  <si>
    <t>Family/Friend/Ex/Roommate(Acquaintance)</t>
  </si>
  <si>
    <t>Fire/EMS</t>
  </si>
  <si>
    <t>Govt. Agency</t>
  </si>
  <si>
    <t>Healthcare Provider</t>
  </si>
  <si>
    <t>Hospital</t>
  </si>
  <si>
    <t>Interface</t>
  </si>
  <si>
    <t>ITM/LD Resources</t>
  </si>
  <si>
    <t>Meridian Adult Outpatient</t>
  </si>
  <si>
    <t>Meridian Children's Outpatient</t>
  </si>
  <si>
    <t>Meridian Forensics</t>
  </si>
  <si>
    <t>Meridian Psych Services</t>
  </si>
  <si>
    <t>Other Meridian Program</t>
  </si>
  <si>
    <t>Peer Respite</t>
  </si>
  <si>
    <t>Police</t>
  </si>
  <si>
    <t>Refused Referrals</t>
  </si>
  <si>
    <t>School</t>
  </si>
  <si>
    <t>Self</t>
  </si>
  <si>
    <t>Third Party</t>
  </si>
  <si>
    <t>Veteran's Administration</t>
  </si>
  <si>
    <t>Victim</t>
  </si>
  <si>
    <t>Repeated Contacts</t>
  </si>
  <si>
    <t>Initial Contact</t>
  </si>
  <si>
    <t>2nd Contact/1st Repeat</t>
  </si>
  <si>
    <t>3 - 4 Contacts</t>
  </si>
  <si>
    <t xml:space="preserve">4+ Contacts </t>
  </si>
  <si>
    <t>Date of Contact</t>
  </si>
  <si>
    <t>Client Number (if applicable)</t>
  </si>
  <si>
    <t>Today's Date (Hide Column)</t>
  </si>
  <si>
    <t>DOB</t>
  </si>
  <si>
    <t>Age</t>
  </si>
  <si>
    <t>Race</t>
  </si>
  <si>
    <t>Sex</t>
  </si>
  <si>
    <t>Veteran (Y/N)</t>
  </si>
  <si>
    <t>Homeless (Y/N)</t>
  </si>
  <si>
    <t>College Student (Y/N)</t>
  </si>
  <si>
    <t>Time of Day</t>
  </si>
  <si>
    <t>Area of City/County</t>
  </si>
  <si>
    <t>Time to Call</t>
  </si>
  <si>
    <t>Duration of Call</t>
  </si>
  <si>
    <t>Clinical Impression</t>
  </si>
  <si>
    <t>Co-Occurring (Y/N)</t>
  </si>
  <si>
    <t>Currently in Treatment (Y/N)</t>
  </si>
  <si>
    <t>Organization</t>
  </si>
  <si>
    <t>Arrested on Scene (Y/N)</t>
  </si>
  <si>
    <t>Diverted from Jail (Y/N)</t>
  </si>
  <si>
    <t>Diverted from BA/MA)</t>
  </si>
  <si>
    <t>Violence Involved (Y/N)</t>
  </si>
  <si>
    <t>Use of Force (Y/N)</t>
  </si>
  <si>
    <t>Notes</t>
  </si>
  <si>
    <t xml:space="preserve">* have definitions listed and approved; these can look like comments on the sheet </t>
  </si>
  <si>
    <t>Schizophrenia Spectrum &amp; Other Psychotic Disorders</t>
  </si>
  <si>
    <t>Bipolar and Related Disorders</t>
  </si>
  <si>
    <t>Depressive Disorders</t>
  </si>
  <si>
    <t>Anxiety Disorders</t>
  </si>
  <si>
    <t>Obsessive-Compulsive &amp; Related Disorders</t>
  </si>
  <si>
    <t>Dissociative Disorders</t>
  </si>
  <si>
    <t>Somatic Symptom&amp; Related Disorders</t>
  </si>
  <si>
    <t>Personality Disorders</t>
  </si>
  <si>
    <t>Monthly Totals</t>
  </si>
  <si>
    <t xml:space="preserve">Time of Day </t>
  </si>
  <si>
    <t>11:00 am - 3:00 pm</t>
  </si>
  <si>
    <t xml:space="preserve">7:00 pm - 11:00 pm </t>
  </si>
  <si>
    <t>11:00 pm - 3:00 am</t>
  </si>
  <si>
    <t>7:00 am - 11:00 am</t>
  </si>
  <si>
    <t>3:00 pm - 7:00 pm</t>
  </si>
  <si>
    <t>3:00 am - 7:00 am</t>
  </si>
  <si>
    <t>0 - 12</t>
  </si>
  <si>
    <t>13 - 17</t>
  </si>
  <si>
    <t>18 - 25</t>
  </si>
  <si>
    <t>26 - 40</t>
  </si>
  <si>
    <t>41 - 60</t>
  </si>
  <si>
    <t>61 - 80</t>
  </si>
  <si>
    <t>81 - 90+</t>
  </si>
  <si>
    <t>Law Enforcement Zone</t>
  </si>
  <si>
    <t xml:space="preserve">Area of the City/County (Quadrant) </t>
  </si>
  <si>
    <t>Somatic Symptom &amp; Related Disorders</t>
  </si>
  <si>
    <t>Arrested On Scene</t>
  </si>
  <si>
    <t>Restrained</t>
  </si>
  <si>
    <t>Trauma Disorders</t>
  </si>
  <si>
    <t>Initial Call Type</t>
  </si>
  <si>
    <t>Final Call Type</t>
  </si>
  <si>
    <t xml:space="preserve">Call Type - Initial </t>
  </si>
  <si>
    <t>Call Type- Final</t>
  </si>
  <si>
    <t>BA / MA / Voluntary / Medical</t>
  </si>
  <si>
    <t>Facility</t>
  </si>
  <si>
    <r>
      <t>Restrained</t>
    </r>
    <r>
      <rPr>
        <b/>
        <sz val="9"/>
        <color theme="1"/>
        <rFont val="Calibri"/>
        <family val="2"/>
        <scheme val="minor"/>
      </rPr>
      <t xml:space="preserve">        </t>
    </r>
    <r>
      <rPr>
        <b/>
        <sz val="8"/>
        <color theme="1"/>
        <rFont val="Calibri"/>
        <family val="2"/>
        <scheme val="minor"/>
      </rPr>
      <t xml:space="preserve">(e.g. handcuffs used)  </t>
    </r>
    <r>
      <rPr>
        <b/>
        <sz val="11"/>
        <color theme="1"/>
        <rFont val="Calibri"/>
        <family val="2"/>
        <scheme val="minor"/>
      </rPr>
      <t xml:space="preserve">       (Y/N)</t>
    </r>
  </si>
  <si>
    <t>Referred To</t>
  </si>
  <si>
    <t>Jacksonville</t>
  </si>
  <si>
    <t>JSO - Zone 1 - Downtown/Springfield</t>
  </si>
  <si>
    <t>JSO - Zone 2 - Arlington/Intercoastal West</t>
  </si>
  <si>
    <t>JSO - Zone 3 - Southside/Mandarin/San Marco</t>
  </si>
  <si>
    <t>JSO - Zone 4 - Riverside/Avondale/Ortega/Westside</t>
  </si>
  <si>
    <t>JSO - Zone 5 - Northwest/New Town/Baldwin</t>
  </si>
  <si>
    <t>JSO - Zone 6 - Northside/San Mateo/Oceanway</t>
  </si>
  <si>
    <t>GNV - Meridian CSU Admits</t>
  </si>
  <si>
    <t>GNV - NFRMC</t>
  </si>
  <si>
    <t>GNV - Shands ER</t>
  </si>
  <si>
    <t>GNV - VA</t>
  </si>
  <si>
    <t>GNV - Vista</t>
  </si>
  <si>
    <t>JAX - MHRC-North</t>
  </si>
  <si>
    <t>JAX - MHRC-South</t>
  </si>
  <si>
    <t>JAX - UF Health</t>
  </si>
  <si>
    <t>JAX - Baptist</t>
  </si>
  <si>
    <t>JAX - River Point</t>
  </si>
  <si>
    <t>JAX - Wekiva</t>
  </si>
  <si>
    <t>JAX - Memorial</t>
  </si>
  <si>
    <t>JAX - Gateway</t>
  </si>
  <si>
    <t>Last Name</t>
  </si>
  <si>
    <t>First Name</t>
  </si>
  <si>
    <t>Name                                        (Do not type in column; Column G &amp; H will populate this</t>
  </si>
  <si>
    <t>Total used for calculating %</t>
  </si>
  <si>
    <t>%Other</t>
  </si>
  <si>
    <t>7:00 am - 11:00 am Block A</t>
  </si>
  <si>
    <t>11:00 am - 3:00 pm Block B</t>
  </si>
  <si>
    <t>3:00 pm - 7:00 pm Block C</t>
  </si>
  <si>
    <t>7:00 pm - 11:00 pm  Block D</t>
  </si>
  <si>
    <t>11:00 pm - 3:00 am Block E</t>
  </si>
  <si>
    <t>3:00 am - 7:00 am Block F</t>
  </si>
  <si>
    <t>1st Quarter</t>
  </si>
  <si>
    <t>2nd Quarter</t>
  </si>
  <si>
    <t>3rd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</si>
</sst>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7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3" borderId="1" xfId="0" applyFill="1" applyBorder="1"/>
    <xf numFmtId="0" fontId="0" fillId="6" borderId="1" xfId="0" applyFill="1" applyBorder="1"/>
    <xf numFmtId="14" fontId="0" fillId="3" borderId="1" xfId="0" applyNumberFormat="1" applyFill="1" applyBorder="1"/>
    <xf numFmtId="0" fontId="0" fillId="2" borderId="1" xfId="0" applyFill="1" applyBorder="1"/>
    <xf numFmtId="0" fontId="0" fillId="5" borderId="1" xfId="0" applyFill="1" applyBorder="1"/>
    <xf numFmtId="0" fontId="1" fillId="7" borderId="1" xfId="0" applyFont="1" applyFill="1" applyBorder="1"/>
    <xf numFmtId="0" fontId="0" fillId="7" borderId="1" xfId="0" applyFill="1" applyBorder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4" fillId="0" borderId="1" xfId="0" applyFont="1" applyBorder="1"/>
    <xf numFmtId="0" fontId="6" fillId="0" borderId="1" xfId="0" applyFont="1" applyBorder="1"/>
    <xf numFmtId="0" fontId="1" fillId="0" borderId="1" xfId="0" applyFont="1" applyBorder="1"/>
    <xf numFmtId="0" fontId="0" fillId="0" borderId="1" xfId="0" applyFont="1" applyBorder="1"/>
    <xf numFmtId="0" fontId="1" fillId="0" borderId="1" xfId="0" applyFont="1" applyFill="1" applyBorder="1"/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/>
    </xf>
    <xf numFmtId="0" fontId="5" fillId="6" borderId="1" xfId="0" applyFont="1" applyFill="1" applyBorder="1" applyAlignment="1">
      <alignment horizontal="right"/>
    </xf>
    <xf numFmtId="0" fontId="0" fillId="6" borderId="1" xfId="0" applyFill="1" applyBorder="1" applyAlignment="1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0" fillId="8" borderId="1" xfId="0" applyFill="1" applyBorder="1"/>
    <xf numFmtId="0" fontId="0" fillId="8" borderId="1" xfId="0" applyFill="1" applyBorder="1" applyAlignment="1">
      <alignment horizontal="center" vertical="top"/>
    </xf>
    <xf numFmtId="0" fontId="1" fillId="9" borderId="1" xfId="0" applyFont="1" applyFill="1" applyBorder="1" applyAlignment="1">
      <alignment horizontal="center" vertical="center"/>
    </xf>
    <xf numFmtId="0" fontId="0" fillId="9" borderId="1" xfId="0" applyFill="1" applyBorder="1"/>
    <xf numFmtId="0" fontId="2" fillId="0" borderId="1" xfId="0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center" vertical="center"/>
    </xf>
    <xf numFmtId="1" fontId="0" fillId="3" borderId="1" xfId="0" applyNumberFormat="1" applyFill="1" applyBorder="1"/>
    <xf numFmtId="1" fontId="0" fillId="7" borderId="1" xfId="0" applyNumberFormat="1" applyFill="1" applyBorder="1"/>
    <xf numFmtId="1" fontId="0" fillId="6" borderId="1" xfId="0" applyNumberFormat="1" applyFill="1" applyBorder="1"/>
    <xf numFmtId="1" fontId="0" fillId="0" borderId="1" xfId="0" applyNumberFormat="1" applyBorder="1"/>
    <xf numFmtId="164" fontId="1" fillId="0" borderId="1" xfId="0" applyNumberFormat="1" applyFont="1" applyBorder="1" applyAlignment="1">
      <alignment horizontal="center" vertical="center" wrapText="1"/>
    </xf>
    <xf numFmtId="164" fontId="0" fillId="3" borderId="1" xfId="0" applyNumberFormat="1" applyFill="1" applyBorder="1"/>
    <xf numFmtId="164" fontId="0" fillId="0" borderId="1" xfId="0" applyNumberFormat="1" applyBorder="1"/>
    <xf numFmtId="164" fontId="0" fillId="2" borderId="1" xfId="0" applyNumberFormat="1" applyFill="1" applyBorder="1"/>
    <xf numFmtId="164" fontId="0" fillId="7" borderId="1" xfId="0" applyNumberFormat="1" applyFill="1" applyBorder="1"/>
    <xf numFmtId="164" fontId="0" fillId="6" borderId="1" xfId="0" applyNumberFormat="1" applyFill="1" applyBorder="1"/>
    <xf numFmtId="0" fontId="0" fillId="10" borderId="1" xfId="0" applyFill="1" applyBorder="1"/>
    <xf numFmtId="14" fontId="0" fillId="10" borderId="1" xfId="0" applyNumberFormat="1" applyFill="1" applyBorder="1"/>
    <xf numFmtId="1" fontId="0" fillId="10" borderId="1" xfId="0" applyNumberFormat="1" applyFill="1" applyBorder="1"/>
    <xf numFmtId="164" fontId="0" fillId="10" borderId="1" xfId="0" applyNumberFormat="1" applyFill="1" applyBorder="1"/>
    <xf numFmtId="14" fontId="0" fillId="2" borderId="1" xfId="0" applyNumberFormat="1" applyFill="1" applyBorder="1"/>
    <xf numFmtId="1" fontId="0" fillId="2" borderId="1" xfId="0" applyNumberFormat="1" applyFill="1" applyBorder="1"/>
    <xf numFmtId="0" fontId="10" fillId="0" borderId="0" xfId="0" applyFont="1"/>
    <xf numFmtId="0" fontId="10" fillId="0" borderId="0" xfId="0" applyFont="1" applyAlignment="1">
      <alignment vertical="center"/>
    </xf>
    <xf numFmtId="1" fontId="0" fillId="5" borderId="1" xfId="0" applyNumberFormat="1" applyFill="1" applyBorder="1"/>
    <xf numFmtId="1" fontId="0" fillId="4" borderId="1" xfId="0" applyNumberFormat="1" applyFill="1" applyBorder="1"/>
    <xf numFmtId="0" fontId="0" fillId="6" borderId="1" xfId="0" applyFont="1" applyFill="1" applyBorder="1" applyAlignment="1">
      <alignment horizontal="right"/>
    </xf>
    <xf numFmtId="1" fontId="0" fillId="8" borderId="1" xfId="0" applyNumberFormat="1" applyFill="1" applyBorder="1"/>
    <xf numFmtId="0" fontId="0" fillId="8" borderId="1" xfId="0" applyFill="1" applyBorder="1" applyAlignment="1">
      <alignment horizontal="right" vertical="top"/>
    </xf>
    <xf numFmtId="1" fontId="0" fillId="9" borderId="1" xfId="0" applyNumberForma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NoveLb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Lbe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19"/>
  <sheetViews>
    <sheetView tabSelected="1" workbookViewId="0">
      <pane ySplit="1" topLeftCell="A2" activePane="bottomLeft" state="frozen"/>
      <selection activeCell="E1" sqref="E1"/>
      <selection pane="bottomLeft" activeCell="H11" sqref="H11"/>
    </sheetView>
  </sheetViews>
  <sheetFormatPr defaultColWidth="9.19921875" defaultRowHeight="14.25" x14ac:dyDescent="0.45"/>
  <cols>
    <col min="1" max="1" width="17" style="4" customWidth="1"/>
    <col min="2" max="2" width="14.73046875" style="4" customWidth="1"/>
    <col min="3" max="3" width="17" style="4" customWidth="1"/>
    <col min="4" max="4" width="16.73046875" style="4" hidden="1" customWidth="1"/>
    <col min="5" max="5" width="14.46484375" style="4" customWidth="1"/>
    <col min="6" max="6" width="25.265625" style="4" customWidth="1"/>
    <col min="7" max="8" width="14.46484375" style="4" customWidth="1"/>
    <col min="9" max="9" width="9.73046875" style="4" hidden="1" customWidth="1"/>
    <col min="10" max="10" width="9.73046875" style="4" bestFit="1" customWidth="1"/>
    <col min="11" max="11" width="9.19921875" style="46"/>
    <col min="12" max="14" width="9.19921875" style="4"/>
    <col min="15" max="15" width="11.53125" style="4" customWidth="1"/>
    <col min="16" max="16" width="13.265625" style="4" customWidth="1"/>
    <col min="17" max="18" width="9.19921875" style="49"/>
    <col min="19" max="19" width="18.265625" style="4" hidden="1" customWidth="1"/>
    <col min="20" max="20" width="18.73046875" style="4" customWidth="1"/>
    <col min="21" max="21" width="9.19921875" style="4"/>
    <col min="22" max="22" width="9.796875" style="4" customWidth="1"/>
    <col min="23" max="23" width="9.19921875" style="4"/>
    <col min="24" max="25" width="27.59765625" style="4" customWidth="1"/>
    <col min="26" max="26" width="13.46484375" style="4" customWidth="1"/>
    <col min="27" max="27" width="11.796875" style="4" customWidth="1"/>
    <col min="28" max="28" width="13.46484375" style="4" customWidth="1"/>
    <col min="29" max="31" width="9.19921875" style="4"/>
    <col min="32" max="32" width="17.33203125" style="4" customWidth="1"/>
    <col min="33" max="35" width="9.19921875" style="4"/>
    <col min="36" max="36" width="14.19921875" style="4" customWidth="1"/>
    <col min="37" max="37" width="9.19921875" style="4"/>
    <col min="38" max="38" width="27.265625" style="4" customWidth="1"/>
    <col min="39" max="16384" width="9.19921875" style="4"/>
  </cols>
  <sheetData>
    <row r="1" spans="1:38" ht="57" x14ac:dyDescent="0.45">
      <c r="A1" s="2" t="s">
        <v>216</v>
      </c>
      <c r="B1" s="2" t="s">
        <v>0</v>
      </c>
      <c r="C1" s="2" t="s">
        <v>226</v>
      </c>
      <c r="D1" s="2" t="s">
        <v>211</v>
      </c>
      <c r="E1" s="3" t="s">
        <v>217</v>
      </c>
      <c r="F1" s="3" t="s">
        <v>300</v>
      </c>
      <c r="G1" s="3" t="s">
        <v>298</v>
      </c>
      <c r="H1" s="3" t="s">
        <v>299</v>
      </c>
      <c r="I1" s="3" t="s">
        <v>218</v>
      </c>
      <c r="J1" s="2" t="s">
        <v>219</v>
      </c>
      <c r="K1" s="42" t="s">
        <v>220</v>
      </c>
      <c r="L1" s="2" t="s">
        <v>221</v>
      </c>
      <c r="M1" s="2" t="s">
        <v>222</v>
      </c>
      <c r="N1" s="3" t="s">
        <v>151</v>
      </c>
      <c r="O1" s="3" t="s">
        <v>227</v>
      </c>
      <c r="P1" s="3" t="s">
        <v>264</v>
      </c>
      <c r="Q1" s="47" t="s">
        <v>228</v>
      </c>
      <c r="R1" s="47" t="s">
        <v>229</v>
      </c>
      <c r="S1" s="3" t="s">
        <v>270</v>
      </c>
      <c r="T1" s="3" t="s">
        <v>271</v>
      </c>
      <c r="U1" s="3" t="s">
        <v>223</v>
      </c>
      <c r="V1" s="3" t="s">
        <v>224</v>
      </c>
      <c r="W1" s="3" t="s">
        <v>225</v>
      </c>
      <c r="X1" s="3" t="s">
        <v>230</v>
      </c>
      <c r="Y1" s="3" t="s">
        <v>230</v>
      </c>
      <c r="Z1" s="3" t="s">
        <v>231</v>
      </c>
      <c r="AA1" s="3" t="s">
        <v>232</v>
      </c>
      <c r="AB1" s="3" t="s">
        <v>233</v>
      </c>
      <c r="AC1" s="3" t="s">
        <v>234</v>
      </c>
      <c r="AD1" s="3" t="s">
        <v>235</v>
      </c>
      <c r="AE1" s="3" t="s">
        <v>236</v>
      </c>
      <c r="AF1" s="3" t="s">
        <v>274</v>
      </c>
      <c r="AG1" s="3" t="s">
        <v>275</v>
      </c>
      <c r="AH1" s="3" t="s">
        <v>237</v>
      </c>
      <c r="AI1" s="3" t="s">
        <v>238</v>
      </c>
      <c r="AJ1" s="3" t="s">
        <v>276</v>
      </c>
      <c r="AK1" s="3" t="s">
        <v>277</v>
      </c>
      <c r="AL1" s="3" t="s">
        <v>239</v>
      </c>
    </row>
    <row r="2" spans="1:38" s="53" customFormat="1" x14ac:dyDescent="0.45">
      <c r="D2" s="53">
        <f t="shared" ref="D2:D65" si="0">COUNTIF($F$2:$F$200,F3)</f>
        <v>199</v>
      </c>
      <c r="F2" s="53" t="str">
        <f>CONCATENATE(G2," , ",H2)</f>
        <v xml:space="preserve"> , </v>
      </c>
      <c r="I2" s="54"/>
      <c r="J2" s="54"/>
      <c r="K2" s="55">
        <f>(I2-J2)/365.25</f>
        <v>0</v>
      </c>
      <c r="Q2" s="56"/>
      <c r="R2" s="56"/>
    </row>
    <row r="3" spans="1:38" s="8" customFormat="1" x14ac:dyDescent="0.45">
      <c r="D3" s="8">
        <f t="shared" si="0"/>
        <v>199</v>
      </c>
      <c r="F3" s="53" t="str">
        <f t="shared" ref="F3:F66" si="1">CONCATENATE(G3," , ",H3)</f>
        <v xml:space="preserve"> , </v>
      </c>
      <c r="I3" s="57">
        <f t="shared" ref="I3:I66" ca="1" si="2">TODAY()</f>
        <v>44131</v>
      </c>
      <c r="K3" s="58">
        <f t="shared" ref="K3:K66" ca="1" si="3">(I3-J3)/365.25</f>
        <v>120.82409308692677</v>
      </c>
      <c r="Q3" s="50"/>
      <c r="R3" s="50"/>
    </row>
    <row r="4" spans="1:38" s="53" customFormat="1" x14ac:dyDescent="0.45">
      <c r="D4" s="53">
        <f t="shared" si="0"/>
        <v>199</v>
      </c>
      <c r="F4" s="53" t="str">
        <f t="shared" si="1"/>
        <v xml:space="preserve"> , </v>
      </c>
      <c r="I4" s="54">
        <f t="shared" ca="1" si="2"/>
        <v>44131</v>
      </c>
      <c r="K4" s="55">
        <f t="shared" ca="1" si="3"/>
        <v>120.82409308692677</v>
      </c>
      <c r="Q4" s="56"/>
      <c r="R4" s="56"/>
    </row>
    <row r="5" spans="1:38" s="8" customFormat="1" x14ac:dyDescent="0.45">
      <c r="D5" s="8">
        <f t="shared" si="0"/>
        <v>199</v>
      </c>
      <c r="F5" s="53" t="str">
        <f t="shared" si="1"/>
        <v xml:space="preserve"> , </v>
      </c>
      <c r="I5" s="57">
        <f t="shared" ca="1" si="2"/>
        <v>44131</v>
      </c>
      <c r="K5" s="58">
        <f t="shared" ca="1" si="3"/>
        <v>120.82409308692677</v>
      </c>
      <c r="Q5" s="50"/>
      <c r="R5" s="50"/>
    </row>
    <row r="6" spans="1:38" s="53" customFormat="1" x14ac:dyDescent="0.45">
      <c r="D6" s="53">
        <f t="shared" si="0"/>
        <v>199</v>
      </c>
      <c r="F6" s="53" t="str">
        <f t="shared" si="1"/>
        <v xml:space="preserve"> , </v>
      </c>
      <c r="I6" s="54">
        <f t="shared" ca="1" si="2"/>
        <v>44131</v>
      </c>
      <c r="K6" s="55">
        <f t="shared" ca="1" si="3"/>
        <v>120.82409308692677</v>
      </c>
      <c r="Q6" s="56"/>
      <c r="R6" s="56"/>
    </row>
    <row r="7" spans="1:38" s="8" customFormat="1" x14ac:dyDescent="0.45">
      <c r="D7" s="8">
        <f t="shared" si="0"/>
        <v>199</v>
      </c>
      <c r="F7" s="53" t="str">
        <f t="shared" si="1"/>
        <v xml:space="preserve"> , </v>
      </c>
      <c r="I7" s="57">
        <f t="shared" ca="1" si="2"/>
        <v>44131</v>
      </c>
      <c r="K7" s="58">
        <f t="shared" ca="1" si="3"/>
        <v>120.82409308692677</v>
      </c>
      <c r="Q7" s="50"/>
      <c r="R7" s="50"/>
    </row>
    <row r="8" spans="1:38" s="53" customFormat="1" x14ac:dyDescent="0.45">
      <c r="D8" s="53">
        <f t="shared" si="0"/>
        <v>199</v>
      </c>
      <c r="F8" s="53" t="str">
        <f t="shared" si="1"/>
        <v xml:space="preserve"> , </v>
      </c>
      <c r="I8" s="54">
        <f t="shared" ca="1" si="2"/>
        <v>44131</v>
      </c>
      <c r="K8" s="55">
        <f t="shared" ca="1" si="3"/>
        <v>120.82409308692677</v>
      </c>
      <c r="Q8" s="56"/>
      <c r="R8" s="56"/>
    </row>
    <row r="9" spans="1:38" s="8" customFormat="1" x14ac:dyDescent="0.45">
      <c r="D9" s="8">
        <f t="shared" si="0"/>
        <v>199</v>
      </c>
      <c r="F9" s="53" t="str">
        <f t="shared" si="1"/>
        <v xml:space="preserve"> , </v>
      </c>
      <c r="I9" s="57">
        <f t="shared" ca="1" si="2"/>
        <v>44131</v>
      </c>
      <c r="K9" s="58">
        <f t="shared" ca="1" si="3"/>
        <v>120.82409308692677</v>
      </c>
      <c r="Q9" s="50"/>
      <c r="R9" s="50"/>
    </row>
    <row r="10" spans="1:38" s="53" customFormat="1" x14ac:dyDescent="0.45">
      <c r="D10" s="53">
        <f t="shared" si="0"/>
        <v>199</v>
      </c>
      <c r="F10" s="53" t="str">
        <f t="shared" si="1"/>
        <v xml:space="preserve"> , </v>
      </c>
      <c r="I10" s="54">
        <f t="shared" ca="1" si="2"/>
        <v>44131</v>
      </c>
      <c r="K10" s="55">
        <f t="shared" ca="1" si="3"/>
        <v>120.82409308692677</v>
      </c>
      <c r="Q10" s="56"/>
      <c r="R10" s="56"/>
    </row>
    <row r="11" spans="1:38" s="8" customFormat="1" x14ac:dyDescent="0.45">
      <c r="D11" s="8">
        <f t="shared" si="0"/>
        <v>199</v>
      </c>
      <c r="F11" s="53" t="str">
        <f t="shared" si="1"/>
        <v xml:space="preserve"> , </v>
      </c>
      <c r="I11" s="57">
        <f t="shared" ca="1" si="2"/>
        <v>44131</v>
      </c>
      <c r="K11" s="58">
        <f t="shared" ca="1" si="3"/>
        <v>120.82409308692677</v>
      </c>
      <c r="Q11" s="50"/>
      <c r="R11" s="50"/>
    </row>
    <row r="12" spans="1:38" s="53" customFormat="1" x14ac:dyDescent="0.45">
      <c r="D12" s="53">
        <f t="shared" si="0"/>
        <v>199</v>
      </c>
      <c r="F12" s="53" t="str">
        <f t="shared" si="1"/>
        <v xml:space="preserve"> , </v>
      </c>
      <c r="I12" s="54">
        <f t="shared" ca="1" si="2"/>
        <v>44131</v>
      </c>
      <c r="K12" s="55">
        <f t="shared" ca="1" si="3"/>
        <v>120.82409308692677</v>
      </c>
      <c r="Q12" s="56"/>
      <c r="R12" s="56"/>
    </row>
    <row r="13" spans="1:38" s="8" customFormat="1" x14ac:dyDescent="0.45">
      <c r="D13" s="8">
        <f t="shared" si="0"/>
        <v>199</v>
      </c>
      <c r="F13" s="53" t="str">
        <f t="shared" si="1"/>
        <v xml:space="preserve"> , </v>
      </c>
      <c r="I13" s="57">
        <f t="shared" ca="1" si="2"/>
        <v>44131</v>
      </c>
      <c r="K13" s="58">
        <f t="shared" ca="1" si="3"/>
        <v>120.82409308692677</v>
      </c>
      <c r="Q13" s="50"/>
      <c r="R13" s="50"/>
    </row>
    <row r="14" spans="1:38" s="53" customFormat="1" x14ac:dyDescent="0.45">
      <c r="D14" s="53">
        <f t="shared" si="0"/>
        <v>199</v>
      </c>
      <c r="F14" s="53" t="str">
        <f t="shared" si="1"/>
        <v xml:space="preserve"> , </v>
      </c>
      <c r="I14" s="54">
        <f t="shared" ca="1" si="2"/>
        <v>44131</v>
      </c>
      <c r="K14" s="55">
        <f t="shared" ca="1" si="3"/>
        <v>120.82409308692677</v>
      </c>
      <c r="Q14" s="56"/>
      <c r="R14" s="56"/>
    </row>
    <row r="15" spans="1:38" s="8" customFormat="1" x14ac:dyDescent="0.45">
      <c r="D15" s="8">
        <f t="shared" si="0"/>
        <v>199</v>
      </c>
      <c r="F15" s="53" t="str">
        <f t="shared" si="1"/>
        <v xml:space="preserve"> , </v>
      </c>
      <c r="I15" s="57">
        <f t="shared" ca="1" si="2"/>
        <v>44131</v>
      </c>
      <c r="K15" s="58">
        <f t="shared" ca="1" si="3"/>
        <v>120.82409308692677</v>
      </c>
      <c r="Q15" s="50"/>
      <c r="R15" s="50"/>
    </row>
    <row r="16" spans="1:38" s="5" customFormat="1" x14ac:dyDescent="0.45">
      <c r="D16" s="53">
        <f t="shared" si="0"/>
        <v>199</v>
      </c>
      <c r="F16" s="53" t="str">
        <f t="shared" si="1"/>
        <v xml:space="preserve"> , </v>
      </c>
      <c r="I16" s="7">
        <f t="shared" ca="1" si="2"/>
        <v>44131</v>
      </c>
      <c r="K16" s="43">
        <f t="shared" ca="1" si="3"/>
        <v>120.82409308692677</v>
      </c>
      <c r="Q16" s="48"/>
      <c r="R16" s="48"/>
    </row>
    <row r="17" spans="4:18" s="8" customFormat="1" x14ac:dyDescent="0.45">
      <c r="D17" s="8">
        <f t="shared" si="0"/>
        <v>199</v>
      </c>
      <c r="F17" s="53" t="str">
        <f t="shared" si="1"/>
        <v xml:space="preserve"> , </v>
      </c>
      <c r="I17" s="57">
        <f t="shared" ca="1" si="2"/>
        <v>44131</v>
      </c>
      <c r="K17" s="58">
        <f t="shared" ca="1" si="3"/>
        <v>120.82409308692677</v>
      </c>
      <c r="Q17" s="50"/>
      <c r="R17" s="50"/>
    </row>
    <row r="18" spans="4:18" s="5" customFormat="1" x14ac:dyDescent="0.45">
      <c r="D18" s="53">
        <f t="shared" si="0"/>
        <v>199</v>
      </c>
      <c r="F18" s="53" t="str">
        <f t="shared" si="1"/>
        <v xml:space="preserve"> , </v>
      </c>
      <c r="I18" s="7">
        <f t="shared" ca="1" si="2"/>
        <v>44131</v>
      </c>
      <c r="K18" s="43">
        <f t="shared" ca="1" si="3"/>
        <v>120.82409308692677</v>
      </c>
      <c r="Q18" s="48"/>
      <c r="R18" s="48"/>
    </row>
    <row r="19" spans="4:18" s="8" customFormat="1" x14ac:dyDescent="0.45">
      <c r="D19" s="53">
        <f t="shared" si="0"/>
        <v>199</v>
      </c>
      <c r="F19" s="53" t="str">
        <f t="shared" si="1"/>
        <v xml:space="preserve"> , </v>
      </c>
      <c r="I19" s="57">
        <f t="shared" ca="1" si="2"/>
        <v>44131</v>
      </c>
      <c r="K19" s="58">
        <f t="shared" ca="1" si="3"/>
        <v>120.82409308692677</v>
      </c>
      <c r="Q19" s="50"/>
      <c r="R19" s="50"/>
    </row>
    <row r="20" spans="4:18" s="5" customFormat="1" x14ac:dyDescent="0.45">
      <c r="D20" s="53">
        <f t="shared" si="0"/>
        <v>199</v>
      </c>
      <c r="F20" s="53" t="str">
        <f t="shared" si="1"/>
        <v xml:space="preserve"> , </v>
      </c>
      <c r="I20" s="7">
        <f t="shared" ca="1" si="2"/>
        <v>44131</v>
      </c>
      <c r="K20" s="43">
        <f t="shared" ca="1" si="3"/>
        <v>120.82409308692677</v>
      </c>
      <c r="Q20" s="48"/>
      <c r="R20" s="48"/>
    </row>
    <row r="21" spans="4:18" s="8" customFormat="1" x14ac:dyDescent="0.45">
      <c r="D21" s="53">
        <f t="shared" si="0"/>
        <v>199</v>
      </c>
      <c r="F21" s="53" t="str">
        <f t="shared" si="1"/>
        <v xml:space="preserve"> , </v>
      </c>
      <c r="I21" s="57">
        <f t="shared" ca="1" si="2"/>
        <v>44131</v>
      </c>
      <c r="K21" s="58">
        <f t="shared" ca="1" si="3"/>
        <v>120.82409308692677</v>
      </c>
      <c r="Q21" s="50"/>
      <c r="R21" s="50"/>
    </row>
    <row r="22" spans="4:18" s="5" customFormat="1" x14ac:dyDescent="0.45">
      <c r="D22" s="53">
        <f t="shared" si="0"/>
        <v>199</v>
      </c>
      <c r="F22" s="53" t="str">
        <f t="shared" si="1"/>
        <v xml:space="preserve"> , </v>
      </c>
      <c r="I22" s="7">
        <f t="shared" ca="1" si="2"/>
        <v>44131</v>
      </c>
      <c r="K22" s="43">
        <f t="shared" ca="1" si="3"/>
        <v>120.82409308692677</v>
      </c>
      <c r="Q22" s="48"/>
      <c r="R22" s="48"/>
    </row>
    <row r="23" spans="4:18" s="8" customFormat="1" x14ac:dyDescent="0.45">
      <c r="D23" s="53">
        <f t="shared" si="0"/>
        <v>199</v>
      </c>
      <c r="F23" s="53" t="str">
        <f t="shared" si="1"/>
        <v xml:space="preserve"> , </v>
      </c>
      <c r="I23" s="57">
        <f t="shared" ca="1" si="2"/>
        <v>44131</v>
      </c>
      <c r="K23" s="58">
        <f t="shared" ca="1" si="3"/>
        <v>120.82409308692677</v>
      </c>
      <c r="Q23" s="50"/>
      <c r="R23" s="50"/>
    </row>
    <row r="24" spans="4:18" s="5" customFormat="1" x14ac:dyDescent="0.45">
      <c r="D24" s="53">
        <f t="shared" si="0"/>
        <v>199</v>
      </c>
      <c r="F24" s="53" t="str">
        <f t="shared" si="1"/>
        <v xml:space="preserve"> , </v>
      </c>
      <c r="I24" s="7">
        <f t="shared" ca="1" si="2"/>
        <v>44131</v>
      </c>
      <c r="K24" s="43">
        <f t="shared" ca="1" si="3"/>
        <v>120.82409308692677</v>
      </c>
      <c r="Q24" s="48"/>
      <c r="R24" s="48"/>
    </row>
    <row r="25" spans="4:18" s="8" customFormat="1" x14ac:dyDescent="0.45">
      <c r="D25" s="53">
        <f t="shared" si="0"/>
        <v>199</v>
      </c>
      <c r="F25" s="53" t="str">
        <f t="shared" si="1"/>
        <v xml:space="preserve"> , </v>
      </c>
      <c r="I25" s="57">
        <f t="shared" ca="1" si="2"/>
        <v>44131</v>
      </c>
      <c r="K25" s="58">
        <f t="shared" ca="1" si="3"/>
        <v>120.82409308692677</v>
      </c>
      <c r="Q25" s="50"/>
      <c r="R25" s="50"/>
    </row>
    <row r="26" spans="4:18" s="5" customFormat="1" x14ac:dyDescent="0.45">
      <c r="D26" s="53">
        <f t="shared" si="0"/>
        <v>199</v>
      </c>
      <c r="F26" s="53" t="str">
        <f t="shared" si="1"/>
        <v xml:space="preserve"> , </v>
      </c>
      <c r="I26" s="7">
        <f t="shared" ca="1" si="2"/>
        <v>44131</v>
      </c>
      <c r="K26" s="43">
        <f t="shared" ca="1" si="3"/>
        <v>120.82409308692677</v>
      </c>
      <c r="Q26" s="48"/>
      <c r="R26" s="48"/>
    </row>
    <row r="27" spans="4:18" s="8" customFormat="1" x14ac:dyDescent="0.45">
      <c r="D27" s="53">
        <f t="shared" si="0"/>
        <v>199</v>
      </c>
      <c r="F27" s="53" t="str">
        <f t="shared" si="1"/>
        <v xml:space="preserve"> , </v>
      </c>
      <c r="I27" s="57">
        <f t="shared" ca="1" si="2"/>
        <v>44131</v>
      </c>
      <c r="K27" s="58">
        <f t="shared" ca="1" si="3"/>
        <v>120.82409308692677</v>
      </c>
      <c r="Q27" s="50"/>
      <c r="R27" s="50"/>
    </row>
    <row r="28" spans="4:18" s="5" customFormat="1" x14ac:dyDescent="0.45">
      <c r="D28" s="53">
        <f t="shared" si="0"/>
        <v>199</v>
      </c>
      <c r="F28" s="53" t="str">
        <f t="shared" si="1"/>
        <v xml:space="preserve"> , </v>
      </c>
      <c r="I28" s="7">
        <f t="shared" ca="1" si="2"/>
        <v>44131</v>
      </c>
      <c r="K28" s="43">
        <f t="shared" ca="1" si="3"/>
        <v>120.82409308692677</v>
      </c>
      <c r="Q28" s="48"/>
      <c r="R28" s="48"/>
    </row>
    <row r="29" spans="4:18" s="8" customFormat="1" x14ac:dyDescent="0.45">
      <c r="D29" s="53">
        <f t="shared" si="0"/>
        <v>199</v>
      </c>
      <c r="F29" s="53" t="str">
        <f t="shared" si="1"/>
        <v xml:space="preserve"> , </v>
      </c>
      <c r="I29" s="57">
        <f t="shared" ca="1" si="2"/>
        <v>44131</v>
      </c>
      <c r="K29" s="58">
        <f t="shared" ca="1" si="3"/>
        <v>120.82409308692677</v>
      </c>
      <c r="Q29" s="50"/>
      <c r="R29" s="50"/>
    </row>
    <row r="30" spans="4:18" s="5" customFormat="1" x14ac:dyDescent="0.45">
      <c r="D30" s="53">
        <f t="shared" si="0"/>
        <v>199</v>
      </c>
      <c r="F30" s="53" t="str">
        <f t="shared" si="1"/>
        <v xml:space="preserve"> , </v>
      </c>
      <c r="I30" s="7">
        <f t="shared" ca="1" si="2"/>
        <v>44131</v>
      </c>
      <c r="K30" s="43">
        <f t="shared" ca="1" si="3"/>
        <v>120.82409308692677</v>
      </c>
      <c r="Q30" s="48"/>
      <c r="R30" s="48"/>
    </row>
    <row r="31" spans="4:18" s="8" customFormat="1" x14ac:dyDescent="0.45">
      <c r="D31" s="53">
        <f t="shared" si="0"/>
        <v>199</v>
      </c>
      <c r="F31" s="53" t="str">
        <f t="shared" si="1"/>
        <v xml:space="preserve"> , </v>
      </c>
      <c r="I31" s="57">
        <f ca="1">TODAY()</f>
        <v>44131</v>
      </c>
      <c r="K31" s="58">
        <f t="shared" ca="1" si="3"/>
        <v>120.82409308692677</v>
      </c>
      <c r="Q31" s="50"/>
      <c r="R31" s="50"/>
    </row>
    <row r="32" spans="4:18" s="5" customFormat="1" x14ac:dyDescent="0.45">
      <c r="D32" s="53">
        <f t="shared" si="0"/>
        <v>199</v>
      </c>
      <c r="F32" s="53" t="str">
        <f t="shared" si="1"/>
        <v xml:space="preserve"> , </v>
      </c>
      <c r="I32" s="7">
        <f t="shared" ca="1" si="2"/>
        <v>44131</v>
      </c>
      <c r="K32" s="43">
        <f t="shared" ca="1" si="3"/>
        <v>120.82409308692677</v>
      </c>
      <c r="Q32" s="48"/>
      <c r="R32" s="48"/>
    </row>
    <row r="33" spans="4:18" s="8" customFormat="1" x14ac:dyDescent="0.45">
      <c r="D33" s="53">
        <f t="shared" si="0"/>
        <v>199</v>
      </c>
      <c r="F33" s="53" t="str">
        <f t="shared" si="1"/>
        <v xml:space="preserve"> , </v>
      </c>
      <c r="I33" s="57">
        <f t="shared" ca="1" si="2"/>
        <v>44131</v>
      </c>
      <c r="K33" s="58">
        <f t="shared" ca="1" si="3"/>
        <v>120.82409308692677</v>
      </c>
      <c r="Q33" s="50"/>
      <c r="R33" s="50"/>
    </row>
    <row r="34" spans="4:18" s="5" customFormat="1" x14ac:dyDescent="0.45">
      <c r="D34" s="53">
        <f t="shared" si="0"/>
        <v>199</v>
      </c>
      <c r="F34" s="53" t="str">
        <f t="shared" si="1"/>
        <v xml:space="preserve"> , </v>
      </c>
      <c r="I34" s="7">
        <f t="shared" ca="1" si="2"/>
        <v>44131</v>
      </c>
      <c r="K34" s="43">
        <f t="shared" ca="1" si="3"/>
        <v>120.82409308692677</v>
      </c>
      <c r="Q34" s="48"/>
      <c r="R34" s="48"/>
    </row>
    <row r="35" spans="4:18" s="8" customFormat="1" x14ac:dyDescent="0.45">
      <c r="D35" s="53">
        <f t="shared" si="0"/>
        <v>199</v>
      </c>
      <c r="F35" s="53" t="str">
        <f t="shared" si="1"/>
        <v xml:space="preserve"> , </v>
      </c>
      <c r="I35" s="57">
        <f t="shared" ca="1" si="2"/>
        <v>44131</v>
      </c>
      <c r="K35" s="58">
        <f t="shared" ca="1" si="3"/>
        <v>120.82409308692677</v>
      </c>
      <c r="Q35" s="50"/>
      <c r="R35" s="50"/>
    </row>
    <row r="36" spans="4:18" s="5" customFormat="1" x14ac:dyDescent="0.45">
      <c r="D36" s="53">
        <f t="shared" si="0"/>
        <v>199</v>
      </c>
      <c r="F36" s="53" t="str">
        <f t="shared" si="1"/>
        <v xml:space="preserve"> , </v>
      </c>
      <c r="I36" s="7">
        <f t="shared" ca="1" si="2"/>
        <v>44131</v>
      </c>
      <c r="K36" s="43">
        <f ca="1">(I36-J36)/365.25</f>
        <v>120.82409308692677</v>
      </c>
      <c r="Q36" s="48"/>
      <c r="R36" s="48"/>
    </row>
    <row r="37" spans="4:18" s="8" customFormat="1" x14ac:dyDescent="0.45">
      <c r="D37" s="53">
        <f t="shared" si="0"/>
        <v>199</v>
      </c>
      <c r="F37" s="53" t="str">
        <f t="shared" si="1"/>
        <v xml:space="preserve"> , </v>
      </c>
      <c r="I37" s="57">
        <f t="shared" ca="1" si="2"/>
        <v>44131</v>
      </c>
      <c r="K37" s="58">
        <f t="shared" ca="1" si="3"/>
        <v>120.82409308692677</v>
      </c>
      <c r="Q37" s="50"/>
      <c r="R37" s="50"/>
    </row>
    <row r="38" spans="4:18" s="5" customFormat="1" x14ac:dyDescent="0.45">
      <c r="D38" s="53">
        <f t="shared" si="0"/>
        <v>199</v>
      </c>
      <c r="F38" s="53" t="str">
        <f t="shared" si="1"/>
        <v xml:space="preserve"> , </v>
      </c>
      <c r="I38" s="7">
        <f t="shared" ca="1" si="2"/>
        <v>44131</v>
      </c>
      <c r="K38" s="43">
        <f t="shared" ca="1" si="3"/>
        <v>120.82409308692677</v>
      </c>
      <c r="Q38" s="48"/>
      <c r="R38" s="48"/>
    </row>
    <row r="39" spans="4:18" s="8" customFormat="1" x14ac:dyDescent="0.45">
      <c r="D39" s="53">
        <f t="shared" si="0"/>
        <v>199</v>
      </c>
      <c r="F39" s="53" t="str">
        <f t="shared" si="1"/>
        <v xml:space="preserve"> , </v>
      </c>
      <c r="I39" s="57">
        <f t="shared" ca="1" si="2"/>
        <v>44131</v>
      </c>
      <c r="K39" s="58">
        <f t="shared" ca="1" si="3"/>
        <v>120.82409308692677</v>
      </c>
      <c r="Q39" s="50"/>
      <c r="R39" s="50"/>
    </row>
    <row r="40" spans="4:18" s="5" customFormat="1" x14ac:dyDescent="0.45">
      <c r="D40" s="53">
        <f t="shared" si="0"/>
        <v>199</v>
      </c>
      <c r="F40" s="53" t="str">
        <f t="shared" si="1"/>
        <v xml:space="preserve"> , </v>
      </c>
      <c r="I40" s="7">
        <f t="shared" ca="1" si="2"/>
        <v>44131</v>
      </c>
      <c r="K40" s="43">
        <f t="shared" ca="1" si="3"/>
        <v>120.82409308692677</v>
      </c>
      <c r="Q40" s="48"/>
      <c r="R40" s="48"/>
    </row>
    <row r="41" spans="4:18" s="8" customFormat="1" x14ac:dyDescent="0.45">
      <c r="D41" s="53">
        <f t="shared" si="0"/>
        <v>199</v>
      </c>
      <c r="F41" s="53" t="str">
        <f t="shared" si="1"/>
        <v xml:space="preserve"> , </v>
      </c>
      <c r="I41" s="57">
        <f t="shared" ca="1" si="2"/>
        <v>44131</v>
      </c>
      <c r="K41" s="58">
        <f t="shared" ca="1" si="3"/>
        <v>120.82409308692677</v>
      </c>
      <c r="Q41" s="50"/>
      <c r="R41" s="50"/>
    </row>
    <row r="42" spans="4:18" s="5" customFormat="1" x14ac:dyDescent="0.45">
      <c r="D42" s="53">
        <f t="shared" si="0"/>
        <v>199</v>
      </c>
      <c r="F42" s="53" t="str">
        <f t="shared" si="1"/>
        <v xml:space="preserve"> , </v>
      </c>
      <c r="I42" s="7">
        <f t="shared" ca="1" si="2"/>
        <v>44131</v>
      </c>
      <c r="K42" s="43">
        <f t="shared" ca="1" si="3"/>
        <v>120.82409308692677</v>
      </c>
      <c r="Q42" s="48"/>
      <c r="R42" s="48"/>
    </row>
    <row r="43" spans="4:18" s="8" customFormat="1" x14ac:dyDescent="0.45">
      <c r="D43" s="53">
        <f t="shared" si="0"/>
        <v>199</v>
      </c>
      <c r="F43" s="53" t="str">
        <f t="shared" si="1"/>
        <v xml:space="preserve"> , </v>
      </c>
      <c r="I43" s="57">
        <f t="shared" ca="1" si="2"/>
        <v>44131</v>
      </c>
      <c r="K43" s="58">
        <f t="shared" ca="1" si="3"/>
        <v>120.82409308692677</v>
      </c>
      <c r="Q43" s="50"/>
      <c r="R43" s="50"/>
    </row>
    <row r="44" spans="4:18" s="5" customFormat="1" x14ac:dyDescent="0.45">
      <c r="D44" s="53">
        <f t="shared" si="0"/>
        <v>199</v>
      </c>
      <c r="F44" s="53" t="str">
        <f t="shared" si="1"/>
        <v xml:space="preserve"> , </v>
      </c>
      <c r="I44" s="7">
        <f t="shared" ca="1" si="2"/>
        <v>44131</v>
      </c>
      <c r="K44" s="43">
        <f t="shared" ca="1" si="3"/>
        <v>120.82409308692677</v>
      </c>
      <c r="Q44" s="48"/>
      <c r="R44" s="48"/>
    </row>
    <row r="45" spans="4:18" s="8" customFormat="1" x14ac:dyDescent="0.45">
      <c r="D45" s="53">
        <f t="shared" si="0"/>
        <v>199</v>
      </c>
      <c r="F45" s="53" t="str">
        <f t="shared" si="1"/>
        <v xml:space="preserve"> , </v>
      </c>
      <c r="I45" s="57">
        <f t="shared" ca="1" si="2"/>
        <v>44131</v>
      </c>
      <c r="K45" s="58">
        <f t="shared" ca="1" si="3"/>
        <v>120.82409308692677</v>
      </c>
      <c r="Q45" s="50"/>
      <c r="R45" s="50"/>
    </row>
    <row r="46" spans="4:18" s="5" customFormat="1" x14ac:dyDescent="0.45">
      <c r="D46" s="53">
        <f t="shared" si="0"/>
        <v>199</v>
      </c>
      <c r="F46" s="53" t="str">
        <f t="shared" si="1"/>
        <v xml:space="preserve"> , </v>
      </c>
      <c r="I46" s="7">
        <f t="shared" ca="1" si="2"/>
        <v>44131</v>
      </c>
      <c r="K46" s="43">
        <f t="shared" ca="1" si="3"/>
        <v>120.82409308692677</v>
      </c>
      <c r="Q46" s="48"/>
      <c r="R46" s="48"/>
    </row>
    <row r="47" spans="4:18" s="8" customFormat="1" x14ac:dyDescent="0.45">
      <c r="D47" s="53">
        <f t="shared" si="0"/>
        <v>199</v>
      </c>
      <c r="F47" s="53" t="str">
        <f t="shared" si="1"/>
        <v xml:space="preserve"> , </v>
      </c>
      <c r="I47" s="57">
        <f ca="1">TODAY()</f>
        <v>44131</v>
      </c>
      <c r="K47" s="58">
        <f t="shared" ca="1" si="3"/>
        <v>120.82409308692677</v>
      </c>
      <c r="Q47" s="50"/>
      <c r="R47" s="50"/>
    </row>
    <row r="48" spans="4:18" s="5" customFormat="1" x14ac:dyDescent="0.45">
      <c r="D48" s="53">
        <f t="shared" si="0"/>
        <v>199</v>
      </c>
      <c r="F48" s="53" t="str">
        <f t="shared" si="1"/>
        <v xml:space="preserve"> , </v>
      </c>
      <c r="I48" s="7">
        <f t="shared" ca="1" si="2"/>
        <v>44131</v>
      </c>
      <c r="K48" s="43">
        <f t="shared" ca="1" si="3"/>
        <v>120.82409308692677</v>
      </c>
      <c r="Q48" s="48"/>
      <c r="R48" s="48"/>
    </row>
    <row r="49" spans="4:18" s="8" customFormat="1" x14ac:dyDescent="0.45">
      <c r="D49" s="53">
        <f t="shared" si="0"/>
        <v>199</v>
      </c>
      <c r="F49" s="53" t="str">
        <f t="shared" si="1"/>
        <v xml:space="preserve"> , </v>
      </c>
      <c r="I49" s="57">
        <f t="shared" ca="1" si="2"/>
        <v>44131</v>
      </c>
      <c r="K49" s="58">
        <f t="shared" ca="1" si="3"/>
        <v>120.82409308692677</v>
      </c>
      <c r="Q49" s="50"/>
      <c r="R49" s="50"/>
    </row>
    <row r="50" spans="4:18" s="5" customFormat="1" x14ac:dyDescent="0.45">
      <c r="D50" s="53">
        <f t="shared" si="0"/>
        <v>199</v>
      </c>
      <c r="F50" s="53" t="str">
        <f t="shared" si="1"/>
        <v xml:space="preserve"> , </v>
      </c>
      <c r="I50" s="7">
        <f t="shared" ca="1" si="2"/>
        <v>44131</v>
      </c>
      <c r="K50" s="43">
        <f t="shared" ca="1" si="3"/>
        <v>120.82409308692677</v>
      </c>
      <c r="Q50" s="48"/>
      <c r="R50" s="48"/>
    </row>
    <row r="51" spans="4:18" s="8" customFormat="1" x14ac:dyDescent="0.45">
      <c r="D51" s="53">
        <f t="shared" si="0"/>
        <v>199</v>
      </c>
      <c r="F51" s="53" t="str">
        <f t="shared" si="1"/>
        <v xml:space="preserve"> , </v>
      </c>
      <c r="I51" s="57">
        <f t="shared" ca="1" si="2"/>
        <v>44131</v>
      </c>
      <c r="K51" s="58">
        <f t="shared" ca="1" si="3"/>
        <v>120.82409308692677</v>
      </c>
      <c r="Q51" s="50"/>
      <c r="R51" s="50"/>
    </row>
    <row r="52" spans="4:18" s="5" customFormat="1" x14ac:dyDescent="0.45">
      <c r="D52" s="53">
        <f t="shared" si="0"/>
        <v>199</v>
      </c>
      <c r="F52" s="53" t="str">
        <f t="shared" si="1"/>
        <v xml:space="preserve"> , </v>
      </c>
      <c r="I52" s="7">
        <f t="shared" ca="1" si="2"/>
        <v>44131</v>
      </c>
      <c r="K52" s="43">
        <f t="shared" ca="1" si="3"/>
        <v>120.82409308692677</v>
      </c>
      <c r="Q52" s="48"/>
      <c r="R52" s="48"/>
    </row>
    <row r="53" spans="4:18" s="8" customFormat="1" x14ac:dyDescent="0.45">
      <c r="D53" s="53">
        <f t="shared" si="0"/>
        <v>199</v>
      </c>
      <c r="F53" s="53" t="str">
        <f t="shared" si="1"/>
        <v xml:space="preserve"> , </v>
      </c>
      <c r="I53" s="57">
        <f t="shared" ca="1" si="2"/>
        <v>44131</v>
      </c>
      <c r="K53" s="58">
        <f t="shared" ca="1" si="3"/>
        <v>120.82409308692677</v>
      </c>
      <c r="Q53" s="50"/>
      <c r="R53" s="50"/>
    </row>
    <row r="54" spans="4:18" s="5" customFormat="1" x14ac:dyDescent="0.45">
      <c r="D54" s="53">
        <f t="shared" si="0"/>
        <v>199</v>
      </c>
      <c r="F54" s="53" t="str">
        <f t="shared" si="1"/>
        <v xml:space="preserve"> , </v>
      </c>
      <c r="I54" s="7">
        <f t="shared" ca="1" si="2"/>
        <v>44131</v>
      </c>
      <c r="K54" s="43">
        <f t="shared" ca="1" si="3"/>
        <v>120.82409308692677</v>
      </c>
      <c r="Q54" s="48"/>
      <c r="R54" s="48"/>
    </row>
    <row r="55" spans="4:18" s="8" customFormat="1" x14ac:dyDescent="0.45">
      <c r="D55" s="53">
        <f t="shared" si="0"/>
        <v>199</v>
      </c>
      <c r="F55" s="53" t="str">
        <f t="shared" si="1"/>
        <v xml:space="preserve"> , </v>
      </c>
      <c r="I55" s="57">
        <f t="shared" ca="1" si="2"/>
        <v>44131</v>
      </c>
      <c r="K55" s="58">
        <f t="shared" ca="1" si="3"/>
        <v>120.82409308692677</v>
      </c>
      <c r="Q55" s="50"/>
      <c r="R55" s="50"/>
    </row>
    <row r="56" spans="4:18" s="5" customFormat="1" x14ac:dyDescent="0.45">
      <c r="D56" s="53">
        <f t="shared" si="0"/>
        <v>199</v>
      </c>
      <c r="F56" s="53" t="str">
        <f t="shared" si="1"/>
        <v xml:space="preserve"> , </v>
      </c>
      <c r="I56" s="7">
        <f t="shared" ca="1" si="2"/>
        <v>44131</v>
      </c>
      <c r="K56" s="43">
        <f t="shared" ca="1" si="3"/>
        <v>120.82409308692677</v>
      </c>
      <c r="Q56" s="48"/>
      <c r="R56" s="48"/>
    </row>
    <row r="57" spans="4:18" s="8" customFormat="1" x14ac:dyDescent="0.45">
      <c r="D57" s="53">
        <f t="shared" si="0"/>
        <v>199</v>
      </c>
      <c r="F57" s="53" t="str">
        <f t="shared" si="1"/>
        <v xml:space="preserve"> , </v>
      </c>
      <c r="I57" s="57">
        <f t="shared" ca="1" si="2"/>
        <v>44131</v>
      </c>
      <c r="K57" s="58">
        <f t="shared" ca="1" si="3"/>
        <v>120.82409308692677</v>
      </c>
      <c r="Q57" s="50"/>
      <c r="R57" s="50"/>
    </row>
    <row r="58" spans="4:18" s="5" customFormat="1" x14ac:dyDescent="0.45">
      <c r="D58" s="53">
        <f t="shared" si="0"/>
        <v>199</v>
      </c>
      <c r="F58" s="53" t="str">
        <f t="shared" si="1"/>
        <v xml:space="preserve"> , </v>
      </c>
      <c r="I58" s="7">
        <f t="shared" ca="1" si="2"/>
        <v>44131</v>
      </c>
      <c r="K58" s="43">
        <f ca="1">(I58-J58)/365.25</f>
        <v>120.82409308692677</v>
      </c>
      <c r="Q58" s="48"/>
      <c r="R58" s="48"/>
    </row>
    <row r="59" spans="4:18" s="8" customFormat="1" x14ac:dyDescent="0.45">
      <c r="D59" s="53">
        <f t="shared" si="0"/>
        <v>199</v>
      </c>
      <c r="F59" s="53" t="str">
        <f t="shared" si="1"/>
        <v xml:space="preserve"> , </v>
      </c>
      <c r="I59" s="57">
        <f t="shared" ca="1" si="2"/>
        <v>44131</v>
      </c>
      <c r="K59" s="58">
        <f t="shared" ca="1" si="3"/>
        <v>120.82409308692677</v>
      </c>
      <c r="Q59" s="50"/>
      <c r="R59" s="50"/>
    </row>
    <row r="60" spans="4:18" s="5" customFormat="1" x14ac:dyDescent="0.45">
      <c r="D60" s="53">
        <f t="shared" si="0"/>
        <v>199</v>
      </c>
      <c r="F60" s="53" t="str">
        <f t="shared" si="1"/>
        <v xml:space="preserve"> , </v>
      </c>
      <c r="I60" s="7">
        <f t="shared" ca="1" si="2"/>
        <v>44131</v>
      </c>
      <c r="K60" s="43">
        <f t="shared" ca="1" si="3"/>
        <v>120.82409308692677</v>
      </c>
      <c r="Q60" s="48"/>
      <c r="R60" s="48"/>
    </row>
    <row r="61" spans="4:18" s="8" customFormat="1" x14ac:dyDescent="0.45">
      <c r="D61" s="53">
        <f t="shared" si="0"/>
        <v>199</v>
      </c>
      <c r="F61" s="53" t="str">
        <f t="shared" si="1"/>
        <v xml:space="preserve"> , </v>
      </c>
      <c r="I61" s="57">
        <f t="shared" ca="1" si="2"/>
        <v>44131</v>
      </c>
      <c r="K61" s="58">
        <f t="shared" ca="1" si="3"/>
        <v>120.82409308692677</v>
      </c>
      <c r="Q61" s="50"/>
      <c r="R61" s="50"/>
    </row>
    <row r="62" spans="4:18" s="5" customFormat="1" x14ac:dyDescent="0.45">
      <c r="D62" s="53">
        <f t="shared" si="0"/>
        <v>199</v>
      </c>
      <c r="F62" s="53" t="str">
        <f t="shared" si="1"/>
        <v xml:space="preserve"> , </v>
      </c>
      <c r="I62" s="7">
        <f t="shared" ca="1" si="2"/>
        <v>44131</v>
      </c>
      <c r="K62" s="43">
        <f t="shared" ca="1" si="3"/>
        <v>120.82409308692677</v>
      </c>
      <c r="Q62" s="48"/>
      <c r="R62" s="48"/>
    </row>
    <row r="63" spans="4:18" s="8" customFormat="1" x14ac:dyDescent="0.45">
      <c r="D63" s="53">
        <f t="shared" si="0"/>
        <v>199</v>
      </c>
      <c r="F63" s="53" t="str">
        <f t="shared" si="1"/>
        <v xml:space="preserve"> , </v>
      </c>
      <c r="I63" s="57">
        <f t="shared" ca="1" si="2"/>
        <v>44131</v>
      </c>
      <c r="K63" s="58">
        <f t="shared" ca="1" si="3"/>
        <v>120.82409308692677</v>
      </c>
      <c r="Q63" s="50"/>
      <c r="R63" s="50"/>
    </row>
    <row r="64" spans="4:18" s="5" customFormat="1" x14ac:dyDescent="0.45">
      <c r="D64" s="53">
        <f t="shared" si="0"/>
        <v>199</v>
      </c>
      <c r="F64" s="53" t="str">
        <f t="shared" si="1"/>
        <v xml:space="preserve"> , </v>
      </c>
      <c r="I64" s="7">
        <f t="shared" ca="1" si="2"/>
        <v>44131</v>
      </c>
      <c r="K64" s="43">
        <f t="shared" ca="1" si="3"/>
        <v>120.82409308692677</v>
      </c>
      <c r="Q64" s="48"/>
      <c r="R64" s="48"/>
    </row>
    <row r="65" spans="4:18" s="8" customFormat="1" x14ac:dyDescent="0.45">
      <c r="D65" s="53">
        <f t="shared" si="0"/>
        <v>199</v>
      </c>
      <c r="F65" s="53" t="str">
        <f t="shared" si="1"/>
        <v xml:space="preserve"> , </v>
      </c>
      <c r="I65" s="57">
        <f t="shared" ca="1" si="2"/>
        <v>44131</v>
      </c>
      <c r="K65" s="58">
        <f t="shared" ca="1" si="3"/>
        <v>120.82409308692677</v>
      </c>
      <c r="Q65" s="50"/>
      <c r="R65" s="50"/>
    </row>
    <row r="66" spans="4:18" s="5" customFormat="1" x14ac:dyDescent="0.45">
      <c r="D66" s="53">
        <f t="shared" ref="D66:D129" si="4">COUNTIF($F$2:$F$200,F67)</f>
        <v>199</v>
      </c>
      <c r="F66" s="53" t="str">
        <f t="shared" si="1"/>
        <v xml:space="preserve"> , </v>
      </c>
      <c r="I66" s="7">
        <f t="shared" ca="1" si="2"/>
        <v>44131</v>
      </c>
      <c r="K66" s="43">
        <f t="shared" ca="1" si="3"/>
        <v>120.82409308692677</v>
      </c>
      <c r="Q66" s="48"/>
      <c r="R66" s="48"/>
    </row>
    <row r="67" spans="4:18" s="8" customFormat="1" x14ac:dyDescent="0.45">
      <c r="D67" s="53">
        <f t="shared" si="4"/>
        <v>199</v>
      </c>
      <c r="F67" s="53" t="str">
        <f t="shared" ref="F67:F130" si="5">CONCATENATE(G67," , ",H67)</f>
        <v xml:space="preserve"> , </v>
      </c>
      <c r="I67" s="57">
        <f ca="1">TODAY()</f>
        <v>44131</v>
      </c>
      <c r="K67" s="58">
        <f t="shared" ref="K67:K82" ca="1" si="6">(I67-J67)/365.25</f>
        <v>120.82409308692677</v>
      </c>
      <c r="Q67" s="50"/>
      <c r="R67" s="50"/>
    </row>
    <row r="68" spans="4:18" s="5" customFormat="1" x14ac:dyDescent="0.45">
      <c r="D68" s="53">
        <f t="shared" si="4"/>
        <v>199</v>
      </c>
      <c r="F68" s="53" t="str">
        <f t="shared" si="5"/>
        <v xml:space="preserve"> , </v>
      </c>
      <c r="I68" s="7">
        <f ca="1">TODAY()</f>
        <v>44131</v>
      </c>
      <c r="K68" s="43">
        <f t="shared" ca="1" si="6"/>
        <v>120.82409308692677</v>
      </c>
      <c r="Q68" s="48"/>
      <c r="R68" s="48"/>
    </row>
    <row r="69" spans="4:18" s="8" customFormat="1" x14ac:dyDescent="0.45">
      <c r="D69" s="53">
        <f t="shared" si="4"/>
        <v>199</v>
      </c>
      <c r="F69" s="53" t="str">
        <f t="shared" si="5"/>
        <v xml:space="preserve"> , </v>
      </c>
      <c r="I69" s="57">
        <f ca="1">TODAY()</f>
        <v>44131</v>
      </c>
      <c r="K69" s="58">
        <f t="shared" ca="1" si="6"/>
        <v>120.82409308692677</v>
      </c>
      <c r="Q69" s="50"/>
      <c r="R69" s="50"/>
    </row>
    <row r="70" spans="4:18" s="5" customFormat="1" x14ac:dyDescent="0.45">
      <c r="D70" s="53">
        <f t="shared" si="4"/>
        <v>199</v>
      </c>
      <c r="F70" s="53" t="str">
        <f t="shared" si="5"/>
        <v xml:space="preserve"> , </v>
      </c>
      <c r="I70" s="7">
        <f t="shared" ref="I70:I95" ca="1" si="7">TODAY()</f>
        <v>44131</v>
      </c>
      <c r="K70" s="43">
        <f t="shared" ca="1" si="6"/>
        <v>120.82409308692677</v>
      </c>
      <c r="Q70" s="48"/>
      <c r="R70" s="48"/>
    </row>
    <row r="71" spans="4:18" s="8" customFormat="1" x14ac:dyDescent="0.45">
      <c r="D71" s="53">
        <f t="shared" si="4"/>
        <v>199</v>
      </c>
      <c r="F71" s="53" t="str">
        <f t="shared" si="5"/>
        <v xml:space="preserve"> , </v>
      </c>
      <c r="I71" s="57">
        <f t="shared" ca="1" si="7"/>
        <v>44131</v>
      </c>
      <c r="K71" s="58">
        <f t="shared" ca="1" si="6"/>
        <v>120.82409308692677</v>
      </c>
      <c r="Q71" s="50"/>
      <c r="R71" s="50"/>
    </row>
    <row r="72" spans="4:18" s="5" customFormat="1" x14ac:dyDescent="0.45">
      <c r="D72" s="53">
        <f t="shared" si="4"/>
        <v>199</v>
      </c>
      <c r="F72" s="53" t="str">
        <f t="shared" si="5"/>
        <v xml:space="preserve"> , </v>
      </c>
      <c r="I72" s="7">
        <f t="shared" ca="1" si="7"/>
        <v>44131</v>
      </c>
      <c r="K72" s="43">
        <f t="shared" ca="1" si="6"/>
        <v>120.82409308692677</v>
      </c>
      <c r="Q72" s="48"/>
      <c r="R72" s="48"/>
    </row>
    <row r="73" spans="4:18" s="8" customFormat="1" x14ac:dyDescent="0.45">
      <c r="D73" s="53">
        <f t="shared" si="4"/>
        <v>199</v>
      </c>
      <c r="F73" s="53" t="str">
        <f t="shared" si="5"/>
        <v xml:space="preserve"> , </v>
      </c>
      <c r="I73" s="57">
        <f t="shared" ca="1" si="7"/>
        <v>44131</v>
      </c>
      <c r="K73" s="58">
        <f t="shared" ca="1" si="6"/>
        <v>120.82409308692677</v>
      </c>
      <c r="Q73" s="50"/>
      <c r="R73" s="50"/>
    </row>
    <row r="74" spans="4:18" s="5" customFormat="1" x14ac:dyDescent="0.45">
      <c r="D74" s="53">
        <f t="shared" si="4"/>
        <v>199</v>
      </c>
      <c r="F74" s="53" t="str">
        <f t="shared" si="5"/>
        <v xml:space="preserve"> , </v>
      </c>
      <c r="I74" s="7">
        <f t="shared" ca="1" si="7"/>
        <v>44131</v>
      </c>
      <c r="K74" s="43">
        <f t="shared" ca="1" si="6"/>
        <v>120.82409308692677</v>
      </c>
      <c r="Q74" s="48"/>
      <c r="R74" s="48"/>
    </row>
    <row r="75" spans="4:18" s="8" customFormat="1" x14ac:dyDescent="0.45">
      <c r="D75" s="53">
        <f t="shared" si="4"/>
        <v>199</v>
      </c>
      <c r="F75" s="53" t="str">
        <f t="shared" si="5"/>
        <v xml:space="preserve"> , </v>
      </c>
      <c r="I75" s="57">
        <f t="shared" ca="1" si="7"/>
        <v>44131</v>
      </c>
      <c r="K75" s="58">
        <f t="shared" ca="1" si="6"/>
        <v>120.82409308692677</v>
      </c>
      <c r="Q75" s="50"/>
      <c r="R75" s="50"/>
    </row>
    <row r="76" spans="4:18" s="5" customFormat="1" x14ac:dyDescent="0.45">
      <c r="D76" s="53">
        <f t="shared" si="4"/>
        <v>199</v>
      </c>
      <c r="F76" s="53" t="str">
        <f t="shared" si="5"/>
        <v xml:space="preserve"> , </v>
      </c>
      <c r="I76" s="7">
        <f t="shared" ca="1" si="7"/>
        <v>44131</v>
      </c>
      <c r="K76" s="43">
        <f t="shared" ca="1" si="6"/>
        <v>120.82409308692677</v>
      </c>
      <c r="Q76" s="48"/>
      <c r="R76" s="48"/>
    </row>
    <row r="77" spans="4:18" s="8" customFormat="1" x14ac:dyDescent="0.45">
      <c r="D77" s="53">
        <f t="shared" si="4"/>
        <v>199</v>
      </c>
      <c r="F77" s="53" t="str">
        <f t="shared" si="5"/>
        <v xml:space="preserve"> , </v>
      </c>
      <c r="I77" s="57">
        <f t="shared" ca="1" si="7"/>
        <v>44131</v>
      </c>
      <c r="K77" s="58">
        <f t="shared" ca="1" si="6"/>
        <v>120.82409308692677</v>
      </c>
      <c r="Q77" s="50"/>
      <c r="R77" s="50"/>
    </row>
    <row r="78" spans="4:18" s="5" customFormat="1" x14ac:dyDescent="0.45">
      <c r="D78" s="53">
        <f t="shared" si="4"/>
        <v>199</v>
      </c>
      <c r="F78" s="53" t="str">
        <f t="shared" si="5"/>
        <v xml:space="preserve"> , </v>
      </c>
      <c r="I78" s="7">
        <f t="shared" ca="1" si="7"/>
        <v>44131</v>
      </c>
      <c r="K78" s="43">
        <f t="shared" ca="1" si="6"/>
        <v>120.82409308692677</v>
      </c>
      <c r="Q78" s="48"/>
      <c r="R78" s="48"/>
    </row>
    <row r="79" spans="4:18" s="8" customFormat="1" x14ac:dyDescent="0.45">
      <c r="D79" s="53">
        <f t="shared" si="4"/>
        <v>199</v>
      </c>
      <c r="F79" s="53" t="str">
        <f t="shared" si="5"/>
        <v xml:space="preserve"> , </v>
      </c>
      <c r="I79" s="57">
        <f t="shared" ca="1" si="7"/>
        <v>44131</v>
      </c>
      <c r="K79" s="58">
        <f t="shared" ca="1" si="6"/>
        <v>120.82409308692677</v>
      </c>
      <c r="Q79" s="50"/>
      <c r="R79" s="50"/>
    </row>
    <row r="80" spans="4:18" s="5" customFormat="1" x14ac:dyDescent="0.45">
      <c r="D80" s="53">
        <f t="shared" si="4"/>
        <v>199</v>
      </c>
      <c r="F80" s="53" t="str">
        <f t="shared" si="5"/>
        <v xml:space="preserve"> , </v>
      </c>
      <c r="I80" s="7">
        <f t="shared" ca="1" si="7"/>
        <v>44131</v>
      </c>
      <c r="K80" s="43">
        <f t="shared" ca="1" si="6"/>
        <v>120.82409308692677</v>
      </c>
      <c r="Q80" s="48"/>
      <c r="R80" s="48"/>
    </row>
    <row r="81" spans="4:18" s="8" customFormat="1" x14ac:dyDescent="0.45">
      <c r="D81" s="53">
        <f t="shared" si="4"/>
        <v>199</v>
      </c>
      <c r="F81" s="53" t="str">
        <f t="shared" si="5"/>
        <v xml:space="preserve"> , </v>
      </c>
      <c r="I81" s="57">
        <f t="shared" ca="1" si="7"/>
        <v>44131</v>
      </c>
      <c r="K81" s="58">
        <f t="shared" ca="1" si="6"/>
        <v>120.82409308692677</v>
      </c>
      <c r="Q81" s="50"/>
      <c r="R81" s="50"/>
    </row>
    <row r="82" spans="4:18" s="5" customFormat="1" x14ac:dyDescent="0.45">
      <c r="D82" s="53">
        <f t="shared" si="4"/>
        <v>199</v>
      </c>
      <c r="F82" s="53" t="str">
        <f t="shared" si="5"/>
        <v xml:space="preserve"> , </v>
      </c>
      <c r="I82" s="7">
        <f t="shared" ca="1" si="7"/>
        <v>44131</v>
      </c>
      <c r="K82" s="43">
        <f t="shared" ca="1" si="6"/>
        <v>120.82409308692677</v>
      </c>
      <c r="Q82" s="48"/>
      <c r="R82" s="48"/>
    </row>
    <row r="83" spans="4:18" s="8" customFormat="1" x14ac:dyDescent="0.45">
      <c r="D83" s="53">
        <f t="shared" si="4"/>
        <v>199</v>
      </c>
      <c r="F83" s="53" t="str">
        <f t="shared" si="5"/>
        <v xml:space="preserve"> , </v>
      </c>
      <c r="I83" s="57">
        <f t="shared" ca="1" si="7"/>
        <v>44131</v>
      </c>
      <c r="K83" s="58">
        <f ca="1">(I83-J83)/365.25</f>
        <v>120.82409308692677</v>
      </c>
      <c r="Q83" s="50"/>
      <c r="R83" s="50"/>
    </row>
    <row r="84" spans="4:18" s="5" customFormat="1" x14ac:dyDescent="0.45">
      <c r="D84" s="53">
        <f t="shared" si="4"/>
        <v>199</v>
      </c>
      <c r="F84" s="53" t="str">
        <f t="shared" si="5"/>
        <v xml:space="preserve"> , </v>
      </c>
      <c r="I84" s="7">
        <f t="shared" ca="1" si="7"/>
        <v>44131</v>
      </c>
      <c r="K84" s="43">
        <f t="shared" ref="K84:K111" ca="1" si="8">(I84-J84)/365.25</f>
        <v>120.82409308692677</v>
      </c>
      <c r="Q84" s="48"/>
      <c r="R84" s="48"/>
    </row>
    <row r="85" spans="4:18" s="8" customFormat="1" x14ac:dyDescent="0.45">
      <c r="D85" s="53">
        <f t="shared" si="4"/>
        <v>199</v>
      </c>
      <c r="F85" s="53" t="str">
        <f t="shared" si="5"/>
        <v xml:space="preserve"> , </v>
      </c>
      <c r="I85" s="57">
        <f t="shared" ca="1" si="7"/>
        <v>44131</v>
      </c>
      <c r="K85" s="58">
        <f t="shared" ca="1" si="8"/>
        <v>120.82409308692677</v>
      </c>
      <c r="Q85" s="50"/>
      <c r="R85" s="50"/>
    </row>
    <row r="86" spans="4:18" s="5" customFormat="1" x14ac:dyDescent="0.45">
      <c r="D86" s="53">
        <f t="shared" si="4"/>
        <v>199</v>
      </c>
      <c r="F86" s="53" t="str">
        <f t="shared" si="5"/>
        <v xml:space="preserve"> , </v>
      </c>
      <c r="I86" s="7">
        <f t="shared" ca="1" si="7"/>
        <v>44131</v>
      </c>
      <c r="K86" s="43">
        <f t="shared" ca="1" si="8"/>
        <v>120.82409308692677</v>
      </c>
      <c r="Q86" s="48"/>
      <c r="R86" s="48"/>
    </row>
    <row r="87" spans="4:18" s="8" customFormat="1" x14ac:dyDescent="0.45">
      <c r="D87" s="53">
        <f t="shared" si="4"/>
        <v>199</v>
      </c>
      <c r="F87" s="53" t="str">
        <f t="shared" si="5"/>
        <v xml:space="preserve"> , </v>
      </c>
      <c r="I87" s="57">
        <f t="shared" ca="1" si="7"/>
        <v>44131</v>
      </c>
      <c r="K87" s="58">
        <f t="shared" ca="1" si="8"/>
        <v>120.82409308692677</v>
      </c>
      <c r="Q87" s="50"/>
      <c r="R87" s="50"/>
    </row>
    <row r="88" spans="4:18" s="5" customFormat="1" x14ac:dyDescent="0.45">
      <c r="D88" s="53">
        <f t="shared" si="4"/>
        <v>199</v>
      </c>
      <c r="F88" s="53" t="str">
        <f t="shared" si="5"/>
        <v xml:space="preserve"> , </v>
      </c>
      <c r="I88" s="7">
        <f t="shared" ca="1" si="7"/>
        <v>44131</v>
      </c>
      <c r="K88" s="43">
        <f t="shared" ca="1" si="8"/>
        <v>120.82409308692677</v>
      </c>
      <c r="Q88" s="48"/>
      <c r="R88" s="48"/>
    </row>
    <row r="89" spans="4:18" s="8" customFormat="1" x14ac:dyDescent="0.45">
      <c r="D89" s="53">
        <f t="shared" si="4"/>
        <v>199</v>
      </c>
      <c r="F89" s="53" t="str">
        <f t="shared" si="5"/>
        <v xml:space="preserve"> , </v>
      </c>
      <c r="I89" s="57">
        <f t="shared" ca="1" si="7"/>
        <v>44131</v>
      </c>
      <c r="K89" s="58">
        <f t="shared" ca="1" si="8"/>
        <v>120.82409308692677</v>
      </c>
      <c r="Q89" s="50"/>
      <c r="R89" s="50"/>
    </row>
    <row r="90" spans="4:18" s="5" customFormat="1" x14ac:dyDescent="0.45">
      <c r="D90" s="53">
        <f t="shared" si="4"/>
        <v>199</v>
      </c>
      <c r="F90" s="53" t="str">
        <f t="shared" si="5"/>
        <v xml:space="preserve"> , </v>
      </c>
      <c r="I90" s="7">
        <f t="shared" ca="1" si="7"/>
        <v>44131</v>
      </c>
      <c r="K90" s="43">
        <f t="shared" ca="1" si="8"/>
        <v>120.82409308692677</v>
      </c>
      <c r="Q90" s="48"/>
      <c r="R90" s="48"/>
    </row>
    <row r="91" spans="4:18" s="8" customFormat="1" x14ac:dyDescent="0.45">
      <c r="D91" s="53">
        <f t="shared" si="4"/>
        <v>199</v>
      </c>
      <c r="F91" s="53" t="str">
        <f t="shared" si="5"/>
        <v xml:space="preserve"> , </v>
      </c>
      <c r="I91" s="57">
        <f t="shared" ca="1" si="7"/>
        <v>44131</v>
      </c>
      <c r="K91" s="58">
        <f t="shared" ca="1" si="8"/>
        <v>120.82409308692677</v>
      </c>
      <c r="Q91" s="50"/>
      <c r="R91" s="50"/>
    </row>
    <row r="92" spans="4:18" s="5" customFormat="1" x14ac:dyDescent="0.45">
      <c r="D92" s="53">
        <f t="shared" si="4"/>
        <v>199</v>
      </c>
      <c r="F92" s="53" t="str">
        <f t="shared" si="5"/>
        <v xml:space="preserve"> , </v>
      </c>
      <c r="I92" s="7">
        <f t="shared" ca="1" si="7"/>
        <v>44131</v>
      </c>
      <c r="K92" s="43">
        <f t="shared" ca="1" si="8"/>
        <v>120.82409308692677</v>
      </c>
      <c r="Q92" s="48"/>
      <c r="R92" s="48"/>
    </row>
    <row r="93" spans="4:18" s="8" customFormat="1" x14ac:dyDescent="0.45">
      <c r="D93" s="53">
        <f t="shared" si="4"/>
        <v>199</v>
      </c>
      <c r="F93" s="53" t="str">
        <f t="shared" si="5"/>
        <v xml:space="preserve"> , </v>
      </c>
      <c r="I93" s="57">
        <f t="shared" ca="1" si="7"/>
        <v>44131</v>
      </c>
      <c r="K93" s="58">
        <f t="shared" ca="1" si="8"/>
        <v>120.82409308692677</v>
      </c>
      <c r="Q93" s="50"/>
      <c r="R93" s="50"/>
    </row>
    <row r="94" spans="4:18" s="5" customFormat="1" x14ac:dyDescent="0.45">
      <c r="D94" s="53">
        <f t="shared" si="4"/>
        <v>199</v>
      </c>
      <c r="F94" s="53" t="str">
        <f t="shared" si="5"/>
        <v xml:space="preserve"> , </v>
      </c>
      <c r="I94" s="7">
        <f t="shared" ca="1" si="7"/>
        <v>44131</v>
      </c>
      <c r="K94" s="43">
        <f t="shared" ca="1" si="8"/>
        <v>120.82409308692677</v>
      </c>
      <c r="Q94" s="48"/>
      <c r="R94" s="48"/>
    </row>
    <row r="95" spans="4:18" s="8" customFormat="1" x14ac:dyDescent="0.45">
      <c r="D95" s="53">
        <f t="shared" si="4"/>
        <v>199</v>
      </c>
      <c r="F95" s="53" t="str">
        <f t="shared" si="5"/>
        <v xml:space="preserve"> , </v>
      </c>
      <c r="I95" s="57">
        <f t="shared" ca="1" si="7"/>
        <v>44131</v>
      </c>
      <c r="K95" s="58">
        <f t="shared" ca="1" si="8"/>
        <v>120.82409308692677</v>
      </c>
      <c r="Q95" s="50"/>
      <c r="R95" s="50"/>
    </row>
    <row r="96" spans="4:18" s="5" customFormat="1" x14ac:dyDescent="0.45">
      <c r="D96" s="53">
        <f t="shared" si="4"/>
        <v>199</v>
      </c>
      <c r="F96" s="53" t="str">
        <f t="shared" si="5"/>
        <v xml:space="preserve"> , </v>
      </c>
      <c r="I96" s="7">
        <f ca="1">TODAY()</f>
        <v>44131</v>
      </c>
      <c r="K96" s="43">
        <f t="shared" ca="1" si="8"/>
        <v>120.82409308692677</v>
      </c>
      <c r="Q96" s="48"/>
      <c r="R96" s="48"/>
    </row>
    <row r="97" spans="4:18" s="8" customFormat="1" x14ac:dyDescent="0.45">
      <c r="D97" s="53">
        <f t="shared" si="4"/>
        <v>199</v>
      </c>
      <c r="F97" s="53" t="str">
        <f t="shared" si="5"/>
        <v xml:space="preserve"> , </v>
      </c>
      <c r="I97" s="57">
        <f t="shared" ref="I97:I130" ca="1" si="9">TODAY()</f>
        <v>44131</v>
      </c>
      <c r="K97" s="58">
        <f t="shared" ca="1" si="8"/>
        <v>120.82409308692677</v>
      </c>
      <c r="Q97" s="50"/>
      <c r="R97" s="50"/>
    </row>
    <row r="98" spans="4:18" s="5" customFormat="1" x14ac:dyDescent="0.45">
      <c r="D98" s="53">
        <f t="shared" si="4"/>
        <v>199</v>
      </c>
      <c r="F98" s="53" t="str">
        <f t="shared" si="5"/>
        <v xml:space="preserve"> , </v>
      </c>
      <c r="I98" s="7">
        <f t="shared" ca="1" si="9"/>
        <v>44131</v>
      </c>
      <c r="K98" s="43">
        <f t="shared" ca="1" si="8"/>
        <v>120.82409308692677</v>
      </c>
      <c r="Q98" s="48"/>
      <c r="R98" s="48"/>
    </row>
    <row r="99" spans="4:18" s="8" customFormat="1" x14ac:dyDescent="0.45">
      <c r="D99" s="53">
        <f t="shared" si="4"/>
        <v>199</v>
      </c>
      <c r="F99" s="53" t="str">
        <f t="shared" si="5"/>
        <v xml:space="preserve"> , </v>
      </c>
      <c r="I99" s="57">
        <f t="shared" ca="1" si="9"/>
        <v>44131</v>
      </c>
      <c r="K99" s="58">
        <f t="shared" ca="1" si="8"/>
        <v>120.82409308692677</v>
      </c>
      <c r="Q99" s="50"/>
      <c r="R99" s="50"/>
    </row>
    <row r="100" spans="4:18" s="5" customFormat="1" x14ac:dyDescent="0.45">
      <c r="D100" s="53">
        <f t="shared" si="4"/>
        <v>199</v>
      </c>
      <c r="F100" s="53" t="str">
        <f t="shared" si="5"/>
        <v xml:space="preserve"> , </v>
      </c>
      <c r="I100" s="7">
        <f t="shared" ca="1" si="9"/>
        <v>44131</v>
      </c>
      <c r="K100" s="43">
        <f t="shared" ca="1" si="8"/>
        <v>120.82409308692677</v>
      </c>
      <c r="Q100" s="48"/>
      <c r="R100" s="48"/>
    </row>
    <row r="101" spans="4:18" s="8" customFormat="1" x14ac:dyDescent="0.45">
      <c r="D101" s="53">
        <f t="shared" si="4"/>
        <v>199</v>
      </c>
      <c r="F101" s="53" t="str">
        <f t="shared" si="5"/>
        <v xml:space="preserve"> , </v>
      </c>
      <c r="I101" s="57">
        <f t="shared" ca="1" si="9"/>
        <v>44131</v>
      </c>
      <c r="K101" s="58">
        <f t="shared" ca="1" si="8"/>
        <v>120.82409308692677</v>
      </c>
      <c r="Q101" s="50"/>
      <c r="R101" s="50"/>
    </row>
    <row r="102" spans="4:18" s="5" customFormat="1" x14ac:dyDescent="0.45">
      <c r="D102" s="53">
        <f t="shared" si="4"/>
        <v>199</v>
      </c>
      <c r="F102" s="53" t="str">
        <f t="shared" si="5"/>
        <v xml:space="preserve"> , </v>
      </c>
      <c r="I102" s="7">
        <f t="shared" ca="1" si="9"/>
        <v>44131</v>
      </c>
      <c r="K102" s="43">
        <f t="shared" ca="1" si="8"/>
        <v>120.82409308692677</v>
      </c>
      <c r="Q102" s="48"/>
      <c r="R102" s="48"/>
    </row>
    <row r="103" spans="4:18" s="8" customFormat="1" x14ac:dyDescent="0.45">
      <c r="D103" s="53">
        <f t="shared" si="4"/>
        <v>199</v>
      </c>
      <c r="F103" s="53" t="str">
        <f t="shared" si="5"/>
        <v xml:space="preserve"> , </v>
      </c>
      <c r="I103" s="57">
        <f t="shared" ca="1" si="9"/>
        <v>44131</v>
      </c>
      <c r="K103" s="58">
        <f t="shared" ca="1" si="8"/>
        <v>120.82409308692677</v>
      </c>
      <c r="Q103" s="50"/>
      <c r="R103" s="50"/>
    </row>
    <row r="104" spans="4:18" s="5" customFormat="1" x14ac:dyDescent="0.45">
      <c r="D104" s="53">
        <f t="shared" si="4"/>
        <v>199</v>
      </c>
      <c r="F104" s="53" t="str">
        <f t="shared" si="5"/>
        <v xml:space="preserve"> , </v>
      </c>
      <c r="I104" s="7">
        <f t="shared" ca="1" si="9"/>
        <v>44131</v>
      </c>
      <c r="K104" s="43">
        <f t="shared" ca="1" si="8"/>
        <v>120.82409308692677</v>
      </c>
      <c r="Q104" s="48"/>
      <c r="R104" s="48"/>
    </row>
    <row r="105" spans="4:18" s="8" customFormat="1" x14ac:dyDescent="0.45">
      <c r="D105" s="53">
        <f t="shared" si="4"/>
        <v>199</v>
      </c>
      <c r="F105" s="53" t="str">
        <f t="shared" si="5"/>
        <v xml:space="preserve"> , </v>
      </c>
      <c r="I105" s="57">
        <f t="shared" ca="1" si="9"/>
        <v>44131</v>
      </c>
      <c r="K105" s="58">
        <f t="shared" ca="1" si="8"/>
        <v>120.82409308692677</v>
      </c>
      <c r="Q105" s="50"/>
      <c r="R105" s="50"/>
    </row>
    <row r="106" spans="4:18" s="5" customFormat="1" x14ac:dyDescent="0.45">
      <c r="D106" s="53">
        <f t="shared" si="4"/>
        <v>199</v>
      </c>
      <c r="F106" s="53" t="str">
        <f t="shared" si="5"/>
        <v xml:space="preserve"> , </v>
      </c>
      <c r="I106" s="7">
        <f t="shared" ca="1" si="9"/>
        <v>44131</v>
      </c>
      <c r="K106" s="43">
        <f t="shared" ca="1" si="8"/>
        <v>120.82409308692677</v>
      </c>
      <c r="Q106" s="48"/>
      <c r="R106" s="48"/>
    </row>
    <row r="107" spans="4:18" s="8" customFormat="1" x14ac:dyDescent="0.45">
      <c r="D107" s="53">
        <f t="shared" si="4"/>
        <v>199</v>
      </c>
      <c r="F107" s="53" t="str">
        <f t="shared" si="5"/>
        <v xml:space="preserve"> , </v>
      </c>
      <c r="I107" s="57">
        <f t="shared" ca="1" si="9"/>
        <v>44131</v>
      </c>
      <c r="K107" s="58">
        <f t="shared" ca="1" si="8"/>
        <v>120.82409308692677</v>
      </c>
      <c r="Q107" s="50"/>
      <c r="R107" s="50"/>
    </row>
    <row r="108" spans="4:18" s="5" customFormat="1" x14ac:dyDescent="0.45">
      <c r="D108" s="53">
        <f t="shared" si="4"/>
        <v>199</v>
      </c>
      <c r="F108" s="53" t="str">
        <f t="shared" si="5"/>
        <v xml:space="preserve"> , </v>
      </c>
      <c r="I108" s="7">
        <f t="shared" ca="1" si="9"/>
        <v>44131</v>
      </c>
      <c r="K108" s="43">
        <f t="shared" ca="1" si="8"/>
        <v>120.82409308692677</v>
      </c>
      <c r="Q108" s="48"/>
      <c r="R108" s="48"/>
    </row>
    <row r="109" spans="4:18" s="8" customFormat="1" x14ac:dyDescent="0.45">
      <c r="D109" s="53">
        <f t="shared" si="4"/>
        <v>199</v>
      </c>
      <c r="F109" s="53" t="str">
        <f t="shared" si="5"/>
        <v xml:space="preserve"> , </v>
      </c>
      <c r="I109" s="57">
        <f t="shared" ca="1" si="9"/>
        <v>44131</v>
      </c>
      <c r="K109" s="58">
        <f t="shared" ca="1" si="8"/>
        <v>120.82409308692677</v>
      </c>
      <c r="Q109" s="50"/>
      <c r="R109" s="50"/>
    </row>
    <row r="110" spans="4:18" s="5" customFormat="1" x14ac:dyDescent="0.45">
      <c r="D110" s="53">
        <f t="shared" si="4"/>
        <v>199</v>
      </c>
      <c r="F110" s="53" t="str">
        <f t="shared" si="5"/>
        <v xml:space="preserve"> , </v>
      </c>
      <c r="I110" s="7">
        <f t="shared" ca="1" si="9"/>
        <v>44131</v>
      </c>
      <c r="K110" s="43">
        <f t="shared" ca="1" si="8"/>
        <v>120.82409308692677</v>
      </c>
      <c r="Q110" s="48"/>
      <c r="R110" s="48"/>
    </row>
    <row r="111" spans="4:18" s="8" customFormat="1" x14ac:dyDescent="0.45">
      <c r="D111" s="53">
        <f t="shared" si="4"/>
        <v>199</v>
      </c>
      <c r="F111" s="53" t="str">
        <f t="shared" si="5"/>
        <v xml:space="preserve"> , </v>
      </c>
      <c r="I111" s="57">
        <f t="shared" ca="1" si="9"/>
        <v>44131</v>
      </c>
      <c r="K111" s="58">
        <f t="shared" ca="1" si="8"/>
        <v>120.82409308692677</v>
      </c>
      <c r="Q111" s="50"/>
      <c r="R111" s="50"/>
    </row>
    <row r="112" spans="4:18" s="5" customFormat="1" x14ac:dyDescent="0.45">
      <c r="D112" s="53">
        <f t="shared" si="4"/>
        <v>199</v>
      </c>
      <c r="F112" s="53" t="str">
        <f t="shared" si="5"/>
        <v xml:space="preserve"> , </v>
      </c>
      <c r="I112" s="7">
        <f t="shared" ca="1" si="9"/>
        <v>44131</v>
      </c>
      <c r="K112" s="43">
        <f ca="1">(I112-J112)/365.25</f>
        <v>120.82409308692677</v>
      </c>
      <c r="Q112" s="48"/>
      <c r="R112" s="48"/>
    </row>
    <row r="113" spans="4:18" s="8" customFormat="1" x14ac:dyDescent="0.45">
      <c r="D113" s="53">
        <f t="shared" si="4"/>
        <v>199</v>
      </c>
      <c r="F113" s="53" t="str">
        <f t="shared" si="5"/>
        <v xml:space="preserve"> , </v>
      </c>
      <c r="I113" s="57">
        <f t="shared" ca="1" si="9"/>
        <v>44131</v>
      </c>
      <c r="K113" s="58">
        <f t="shared" ref="K113:K126" ca="1" si="10">(I113-J113)/365.25</f>
        <v>120.82409308692677</v>
      </c>
      <c r="Q113" s="50"/>
      <c r="R113" s="50"/>
    </row>
    <row r="114" spans="4:18" s="5" customFormat="1" x14ac:dyDescent="0.45">
      <c r="D114" s="53">
        <f t="shared" si="4"/>
        <v>199</v>
      </c>
      <c r="F114" s="53" t="str">
        <f t="shared" si="5"/>
        <v xml:space="preserve"> , </v>
      </c>
      <c r="I114" s="7">
        <f t="shared" ca="1" si="9"/>
        <v>44131</v>
      </c>
      <c r="K114" s="43">
        <f t="shared" ca="1" si="10"/>
        <v>120.82409308692677</v>
      </c>
      <c r="Q114" s="48"/>
      <c r="R114" s="48"/>
    </row>
    <row r="115" spans="4:18" s="8" customFormat="1" x14ac:dyDescent="0.45">
      <c r="D115" s="53">
        <f t="shared" si="4"/>
        <v>199</v>
      </c>
      <c r="F115" s="53" t="str">
        <f t="shared" si="5"/>
        <v xml:space="preserve"> , </v>
      </c>
      <c r="I115" s="57">
        <f t="shared" ca="1" si="9"/>
        <v>44131</v>
      </c>
      <c r="K115" s="58">
        <f t="shared" ca="1" si="10"/>
        <v>120.82409308692677</v>
      </c>
      <c r="Q115" s="50"/>
      <c r="R115" s="50"/>
    </row>
    <row r="116" spans="4:18" s="5" customFormat="1" x14ac:dyDescent="0.45">
      <c r="D116" s="53">
        <f t="shared" si="4"/>
        <v>199</v>
      </c>
      <c r="F116" s="53" t="str">
        <f t="shared" si="5"/>
        <v xml:space="preserve"> , </v>
      </c>
      <c r="I116" s="7">
        <f t="shared" ca="1" si="9"/>
        <v>44131</v>
      </c>
      <c r="K116" s="43">
        <f t="shared" ca="1" si="10"/>
        <v>120.82409308692677</v>
      </c>
      <c r="Q116" s="48"/>
      <c r="R116" s="48"/>
    </row>
    <row r="117" spans="4:18" s="8" customFormat="1" x14ac:dyDescent="0.45">
      <c r="D117" s="53">
        <f t="shared" si="4"/>
        <v>199</v>
      </c>
      <c r="F117" s="53" t="str">
        <f t="shared" si="5"/>
        <v xml:space="preserve"> , </v>
      </c>
      <c r="I117" s="57">
        <f t="shared" ca="1" si="9"/>
        <v>44131</v>
      </c>
      <c r="K117" s="58">
        <f t="shared" ca="1" si="10"/>
        <v>120.82409308692677</v>
      </c>
      <c r="Q117" s="50"/>
      <c r="R117" s="50"/>
    </row>
    <row r="118" spans="4:18" s="5" customFormat="1" x14ac:dyDescent="0.45">
      <c r="D118" s="53">
        <f t="shared" si="4"/>
        <v>199</v>
      </c>
      <c r="F118" s="53" t="str">
        <f t="shared" si="5"/>
        <v xml:space="preserve"> , </v>
      </c>
      <c r="I118" s="7">
        <f t="shared" ca="1" si="9"/>
        <v>44131</v>
      </c>
      <c r="K118" s="43">
        <f t="shared" ca="1" si="10"/>
        <v>120.82409308692677</v>
      </c>
      <c r="Q118" s="48"/>
      <c r="R118" s="48"/>
    </row>
    <row r="119" spans="4:18" s="8" customFormat="1" x14ac:dyDescent="0.45">
      <c r="D119" s="53">
        <f t="shared" si="4"/>
        <v>199</v>
      </c>
      <c r="F119" s="53" t="str">
        <f t="shared" si="5"/>
        <v xml:space="preserve"> , </v>
      </c>
      <c r="I119" s="57">
        <f t="shared" ca="1" si="9"/>
        <v>44131</v>
      </c>
      <c r="K119" s="58">
        <f t="shared" ca="1" si="10"/>
        <v>120.82409308692677</v>
      </c>
      <c r="Q119" s="50"/>
      <c r="R119" s="50"/>
    </row>
    <row r="120" spans="4:18" s="5" customFormat="1" x14ac:dyDescent="0.45">
      <c r="D120" s="53">
        <f t="shared" si="4"/>
        <v>199</v>
      </c>
      <c r="F120" s="53" t="str">
        <f t="shared" si="5"/>
        <v xml:space="preserve"> , </v>
      </c>
      <c r="I120" s="7">
        <f t="shared" ca="1" si="9"/>
        <v>44131</v>
      </c>
      <c r="K120" s="43">
        <f t="shared" ca="1" si="10"/>
        <v>120.82409308692677</v>
      </c>
      <c r="Q120" s="48"/>
      <c r="R120" s="48"/>
    </row>
    <row r="121" spans="4:18" s="8" customFormat="1" x14ac:dyDescent="0.45">
      <c r="D121" s="53">
        <f t="shared" si="4"/>
        <v>199</v>
      </c>
      <c r="F121" s="53" t="str">
        <f t="shared" si="5"/>
        <v xml:space="preserve"> , </v>
      </c>
      <c r="I121" s="57">
        <f t="shared" ca="1" si="9"/>
        <v>44131</v>
      </c>
      <c r="K121" s="58">
        <f t="shared" ca="1" si="10"/>
        <v>120.82409308692677</v>
      </c>
      <c r="Q121" s="50"/>
      <c r="R121" s="50"/>
    </row>
    <row r="122" spans="4:18" s="5" customFormat="1" x14ac:dyDescent="0.45">
      <c r="D122" s="53">
        <f t="shared" si="4"/>
        <v>199</v>
      </c>
      <c r="F122" s="53" t="str">
        <f t="shared" si="5"/>
        <v xml:space="preserve"> , </v>
      </c>
      <c r="I122" s="7">
        <f t="shared" ca="1" si="9"/>
        <v>44131</v>
      </c>
      <c r="K122" s="43">
        <f t="shared" ca="1" si="10"/>
        <v>120.82409308692677</v>
      </c>
      <c r="Q122" s="48"/>
      <c r="R122" s="48"/>
    </row>
    <row r="123" spans="4:18" s="8" customFormat="1" x14ac:dyDescent="0.45">
      <c r="D123" s="53">
        <f t="shared" si="4"/>
        <v>199</v>
      </c>
      <c r="F123" s="53" t="str">
        <f t="shared" si="5"/>
        <v xml:space="preserve"> , </v>
      </c>
      <c r="I123" s="57">
        <f t="shared" ca="1" si="9"/>
        <v>44131</v>
      </c>
      <c r="K123" s="58">
        <f t="shared" ca="1" si="10"/>
        <v>120.82409308692677</v>
      </c>
      <c r="Q123" s="50"/>
      <c r="R123" s="50"/>
    </row>
    <row r="124" spans="4:18" s="5" customFormat="1" x14ac:dyDescent="0.45">
      <c r="D124" s="53">
        <f t="shared" si="4"/>
        <v>199</v>
      </c>
      <c r="F124" s="53" t="str">
        <f t="shared" si="5"/>
        <v xml:space="preserve"> , </v>
      </c>
      <c r="I124" s="7">
        <f t="shared" ca="1" si="9"/>
        <v>44131</v>
      </c>
      <c r="K124" s="43">
        <f t="shared" ca="1" si="10"/>
        <v>120.82409308692677</v>
      </c>
      <c r="Q124" s="48"/>
      <c r="R124" s="48"/>
    </row>
    <row r="125" spans="4:18" s="8" customFormat="1" x14ac:dyDescent="0.45">
      <c r="D125" s="53">
        <f t="shared" si="4"/>
        <v>199</v>
      </c>
      <c r="F125" s="53" t="str">
        <f t="shared" si="5"/>
        <v xml:space="preserve"> , </v>
      </c>
      <c r="I125" s="57">
        <f ca="1">TODAY()</f>
        <v>44131</v>
      </c>
      <c r="K125" s="58">
        <f t="shared" ca="1" si="10"/>
        <v>120.82409308692677</v>
      </c>
      <c r="Q125" s="50"/>
      <c r="R125" s="50"/>
    </row>
    <row r="126" spans="4:18" s="5" customFormat="1" x14ac:dyDescent="0.45">
      <c r="D126" s="53">
        <f t="shared" si="4"/>
        <v>199</v>
      </c>
      <c r="F126" s="53" t="str">
        <f t="shared" si="5"/>
        <v xml:space="preserve"> , </v>
      </c>
      <c r="I126" s="7">
        <f t="shared" ca="1" si="9"/>
        <v>44131</v>
      </c>
      <c r="K126" s="43">
        <f t="shared" ca="1" si="10"/>
        <v>120.82409308692677</v>
      </c>
      <c r="Q126" s="48"/>
      <c r="R126" s="48"/>
    </row>
    <row r="127" spans="4:18" s="8" customFormat="1" x14ac:dyDescent="0.45">
      <c r="D127" s="53">
        <f t="shared" si="4"/>
        <v>199</v>
      </c>
      <c r="F127" s="53" t="str">
        <f t="shared" si="5"/>
        <v xml:space="preserve"> , </v>
      </c>
      <c r="I127" s="57">
        <f t="shared" ca="1" si="9"/>
        <v>44131</v>
      </c>
      <c r="K127" s="58">
        <f ca="1">(I127-J127)/365.25</f>
        <v>120.82409308692677</v>
      </c>
      <c r="Q127" s="50"/>
      <c r="R127" s="50"/>
    </row>
    <row r="128" spans="4:18" s="5" customFormat="1" x14ac:dyDescent="0.45">
      <c r="D128" s="53">
        <f t="shared" si="4"/>
        <v>199</v>
      </c>
      <c r="F128" s="53" t="str">
        <f t="shared" si="5"/>
        <v xml:space="preserve"> , </v>
      </c>
      <c r="I128" s="7">
        <f t="shared" ca="1" si="9"/>
        <v>44131</v>
      </c>
      <c r="K128" s="43">
        <f t="shared" ref="K128:K149" ca="1" si="11">(I128-J128)/365.25</f>
        <v>120.82409308692677</v>
      </c>
      <c r="Q128" s="48"/>
      <c r="R128" s="48"/>
    </row>
    <row r="129" spans="4:18" s="8" customFormat="1" x14ac:dyDescent="0.45">
      <c r="D129" s="53">
        <f t="shared" si="4"/>
        <v>199</v>
      </c>
      <c r="F129" s="53" t="str">
        <f t="shared" si="5"/>
        <v xml:space="preserve"> , </v>
      </c>
      <c r="I129" s="57">
        <f t="shared" ca="1" si="9"/>
        <v>44131</v>
      </c>
      <c r="K129" s="58">
        <f t="shared" ca="1" si="11"/>
        <v>120.82409308692677</v>
      </c>
      <c r="Q129" s="50"/>
      <c r="R129" s="50"/>
    </row>
    <row r="130" spans="4:18" s="5" customFormat="1" x14ac:dyDescent="0.45">
      <c r="D130" s="53">
        <f t="shared" ref="D130:D193" si="12">COUNTIF($F$2:$F$200,F131)</f>
        <v>199</v>
      </c>
      <c r="F130" s="53" t="str">
        <f t="shared" si="5"/>
        <v xml:space="preserve"> , </v>
      </c>
      <c r="I130" s="7">
        <f t="shared" ca="1" si="9"/>
        <v>44131</v>
      </c>
      <c r="K130" s="43">
        <f t="shared" ca="1" si="11"/>
        <v>120.82409308692677</v>
      </c>
      <c r="Q130" s="48"/>
      <c r="R130" s="48"/>
    </row>
    <row r="131" spans="4:18" s="8" customFormat="1" x14ac:dyDescent="0.45">
      <c r="D131" s="53">
        <f t="shared" si="12"/>
        <v>199</v>
      </c>
      <c r="F131" s="53" t="str">
        <f t="shared" ref="F131:F181" si="13">CONCATENATE(G131," , ",H131)</f>
        <v xml:space="preserve"> , </v>
      </c>
      <c r="I131" s="57">
        <f ca="1">TODAY()</f>
        <v>44131</v>
      </c>
      <c r="K131" s="58">
        <f t="shared" ca="1" si="11"/>
        <v>120.82409308692677</v>
      </c>
      <c r="Q131" s="50"/>
      <c r="R131" s="50"/>
    </row>
    <row r="132" spans="4:18" s="5" customFormat="1" x14ac:dyDescent="0.45">
      <c r="D132" s="53">
        <f t="shared" si="12"/>
        <v>199</v>
      </c>
      <c r="F132" s="53" t="str">
        <f t="shared" si="13"/>
        <v xml:space="preserve"> , </v>
      </c>
      <c r="I132" s="7">
        <f t="shared" ref="I132:I174" ca="1" si="14">TODAY()</f>
        <v>44131</v>
      </c>
      <c r="K132" s="43">
        <f t="shared" ca="1" si="11"/>
        <v>120.82409308692677</v>
      </c>
      <c r="Q132" s="48"/>
      <c r="R132" s="48"/>
    </row>
    <row r="133" spans="4:18" s="8" customFormat="1" x14ac:dyDescent="0.45">
      <c r="D133" s="53">
        <f t="shared" si="12"/>
        <v>199</v>
      </c>
      <c r="F133" s="53" t="str">
        <f t="shared" si="13"/>
        <v xml:space="preserve"> , </v>
      </c>
      <c r="I133" s="57">
        <f t="shared" ca="1" si="14"/>
        <v>44131</v>
      </c>
      <c r="K133" s="58">
        <f t="shared" ca="1" si="11"/>
        <v>120.82409308692677</v>
      </c>
      <c r="Q133" s="50"/>
      <c r="R133" s="50"/>
    </row>
    <row r="134" spans="4:18" s="5" customFormat="1" x14ac:dyDescent="0.45">
      <c r="D134" s="53">
        <f t="shared" si="12"/>
        <v>199</v>
      </c>
      <c r="F134" s="53" t="str">
        <f t="shared" si="13"/>
        <v xml:space="preserve"> , </v>
      </c>
      <c r="I134" s="7">
        <f t="shared" ca="1" si="14"/>
        <v>44131</v>
      </c>
      <c r="K134" s="43">
        <f t="shared" ca="1" si="11"/>
        <v>120.82409308692677</v>
      </c>
      <c r="Q134" s="48"/>
      <c r="R134" s="48"/>
    </row>
    <row r="135" spans="4:18" s="8" customFormat="1" x14ac:dyDescent="0.45">
      <c r="D135" s="53">
        <f t="shared" si="12"/>
        <v>199</v>
      </c>
      <c r="F135" s="53" t="str">
        <f t="shared" si="13"/>
        <v xml:space="preserve"> , </v>
      </c>
      <c r="I135" s="57">
        <f t="shared" ca="1" si="14"/>
        <v>44131</v>
      </c>
      <c r="K135" s="58">
        <f t="shared" ca="1" si="11"/>
        <v>120.82409308692677</v>
      </c>
      <c r="Q135" s="50"/>
      <c r="R135" s="50"/>
    </row>
    <row r="136" spans="4:18" s="5" customFormat="1" x14ac:dyDescent="0.45">
      <c r="D136" s="53">
        <f t="shared" si="12"/>
        <v>199</v>
      </c>
      <c r="F136" s="53" t="str">
        <f t="shared" si="13"/>
        <v xml:space="preserve"> , </v>
      </c>
      <c r="I136" s="7">
        <f t="shared" ca="1" si="14"/>
        <v>44131</v>
      </c>
      <c r="K136" s="43">
        <f t="shared" ca="1" si="11"/>
        <v>120.82409308692677</v>
      </c>
      <c r="Q136" s="48"/>
      <c r="R136" s="48"/>
    </row>
    <row r="137" spans="4:18" s="8" customFormat="1" x14ac:dyDescent="0.45">
      <c r="D137" s="53">
        <f t="shared" si="12"/>
        <v>199</v>
      </c>
      <c r="F137" s="53" t="str">
        <f t="shared" si="13"/>
        <v xml:space="preserve"> , </v>
      </c>
      <c r="I137" s="57">
        <f t="shared" ca="1" si="14"/>
        <v>44131</v>
      </c>
      <c r="K137" s="58">
        <f t="shared" ca="1" si="11"/>
        <v>120.82409308692677</v>
      </c>
      <c r="Q137" s="50"/>
      <c r="R137" s="50"/>
    </row>
    <row r="138" spans="4:18" s="5" customFormat="1" x14ac:dyDescent="0.45">
      <c r="D138" s="53">
        <f t="shared" si="12"/>
        <v>199</v>
      </c>
      <c r="F138" s="53" t="str">
        <f t="shared" si="13"/>
        <v xml:space="preserve"> , </v>
      </c>
      <c r="I138" s="7">
        <f t="shared" ca="1" si="14"/>
        <v>44131</v>
      </c>
      <c r="K138" s="43">
        <f t="shared" ca="1" si="11"/>
        <v>120.82409308692677</v>
      </c>
      <c r="Q138" s="48"/>
      <c r="R138" s="48"/>
    </row>
    <row r="139" spans="4:18" s="8" customFormat="1" x14ac:dyDescent="0.45">
      <c r="D139" s="53">
        <f t="shared" si="12"/>
        <v>199</v>
      </c>
      <c r="F139" s="53" t="str">
        <f t="shared" si="13"/>
        <v xml:space="preserve"> , </v>
      </c>
      <c r="I139" s="57">
        <f t="shared" ca="1" si="14"/>
        <v>44131</v>
      </c>
      <c r="K139" s="58">
        <f t="shared" ca="1" si="11"/>
        <v>120.82409308692677</v>
      </c>
      <c r="Q139" s="50"/>
      <c r="R139" s="50"/>
    </row>
    <row r="140" spans="4:18" s="5" customFormat="1" x14ac:dyDescent="0.45">
      <c r="D140" s="53">
        <f t="shared" si="12"/>
        <v>199</v>
      </c>
      <c r="F140" s="53" t="str">
        <f t="shared" si="13"/>
        <v xml:space="preserve"> , </v>
      </c>
      <c r="I140" s="7">
        <f t="shared" ca="1" si="14"/>
        <v>44131</v>
      </c>
      <c r="K140" s="43">
        <f t="shared" ca="1" si="11"/>
        <v>120.82409308692677</v>
      </c>
      <c r="Q140" s="48"/>
      <c r="R140" s="48"/>
    </row>
    <row r="141" spans="4:18" s="8" customFormat="1" x14ac:dyDescent="0.45">
      <c r="D141" s="53">
        <f t="shared" si="12"/>
        <v>199</v>
      </c>
      <c r="F141" s="53" t="str">
        <f t="shared" si="13"/>
        <v xml:space="preserve"> , </v>
      </c>
      <c r="I141" s="57">
        <f t="shared" ca="1" si="14"/>
        <v>44131</v>
      </c>
      <c r="K141" s="58">
        <f t="shared" ca="1" si="11"/>
        <v>120.82409308692677</v>
      </c>
      <c r="Q141" s="50"/>
      <c r="R141" s="50"/>
    </row>
    <row r="142" spans="4:18" s="5" customFormat="1" x14ac:dyDescent="0.45">
      <c r="D142" s="53">
        <f t="shared" si="12"/>
        <v>199</v>
      </c>
      <c r="F142" s="53" t="str">
        <f t="shared" si="13"/>
        <v xml:space="preserve"> , </v>
      </c>
      <c r="I142" s="7">
        <f t="shared" ca="1" si="14"/>
        <v>44131</v>
      </c>
      <c r="K142" s="43">
        <f t="shared" ca="1" si="11"/>
        <v>120.82409308692677</v>
      </c>
      <c r="Q142" s="48"/>
      <c r="R142" s="48"/>
    </row>
    <row r="143" spans="4:18" s="8" customFormat="1" x14ac:dyDescent="0.45">
      <c r="D143" s="53">
        <f t="shared" si="12"/>
        <v>199</v>
      </c>
      <c r="F143" s="53" t="str">
        <f t="shared" si="13"/>
        <v xml:space="preserve"> , </v>
      </c>
      <c r="I143" s="57">
        <f t="shared" ca="1" si="14"/>
        <v>44131</v>
      </c>
      <c r="K143" s="58">
        <f t="shared" ca="1" si="11"/>
        <v>120.82409308692677</v>
      </c>
      <c r="Q143" s="50"/>
      <c r="R143" s="50"/>
    </row>
    <row r="144" spans="4:18" s="5" customFormat="1" x14ac:dyDescent="0.45">
      <c r="D144" s="53">
        <f t="shared" si="12"/>
        <v>199</v>
      </c>
      <c r="F144" s="53" t="str">
        <f t="shared" si="13"/>
        <v xml:space="preserve"> , </v>
      </c>
      <c r="I144" s="7">
        <f t="shared" ca="1" si="14"/>
        <v>44131</v>
      </c>
      <c r="K144" s="43">
        <f t="shared" ca="1" si="11"/>
        <v>120.82409308692677</v>
      </c>
      <c r="Q144" s="48"/>
      <c r="R144" s="48"/>
    </row>
    <row r="145" spans="4:18" s="8" customFormat="1" x14ac:dyDescent="0.45">
      <c r="D145" s="53">
        <f t="shared" si="12"/>
        <v>199</v>
      </c>
      <c r="F145" s="53" t="str">
        <f t="shared" si="13"/>
        <v xml:space="preserve"> , </v>
      </c>
      <c r="I145" s="57">
        <f t="shared" ca="1" si="14"/>
        <v>44131</v>
      </c>
      <c r="K145" s="58">
        <f t="shared" ca="1" si="11"/>
        <v>120.82409308692677</v>
      </c>
      <c r="Q145" s="50"/>
      <c r="R145" s="50"/>
    </row>
    <row r="146" spans="4:18" s="5" customFormat="1" x14ac:dyDescent="0.45">
      <c r="D146" s="53">
        <f t="shared" si="12"/>
        <v>199</v>
      </c>
      <c r="F146" s="53" t="str">
        <f t="shared" si="13"/>
        <v xml:space="preserve"> , </v>
      </c>
      <c r="I146" s="7">
        <f t="shared" ca="1" si="14"/>
        <v>44131</v>
      </c>
      <c r="K146" s="43">
        <f t="shared" ca="1" si="11"/>
        <v>120.82409308692677</v>
      </c>
      <c r="Q146" s="48"/>
      <c r="R146" s="48"/>
    </row>
    <row r="147" spans="4:18" s="8" customFormat="1" x14ac:dyDescent="0.45">
      <c r="D147" s="53">
        <f t="shared" si="12"/>
        <v>199</v>
      </c>
      <c r="F147" s="53" t="str">
        <f t="shared" si="13"/>
        <v xml:space="preserve"> , </v>
      </c>
      <c r="I147" s="57">
        <f t="shared" ca="1" si="14"/>
        <v>44131</v>
      </c>
      <c r="K147" s="58">
        <f t="shared" ca="1" si="11"/>
        <v>120.82409308692677</v>
      </c>
      <c r="Q147" s="50"/>
      <c r="R147" s="50"/>
    </row>
    <row r="148" spans="4:18" s="5" customFormat="1" x14ac:dyDescent="0.45">
      <c r="D148" s="53">
        <f t="shared" si="12"/>
        <v>199</v>
      </c>
      <c r="F148" s="53" t="str">
        <f t="shared" si="13"/>
        <v xml:space="preserve"> , </v>
      </c>
      <c r="I148" s="7">
        <f t="shared" ca="1" si="14"/>
        <v>44131</v>
      </c>
      <c r="K148" s="43">
        <f t="shared" ca="1" si="11"/>
        <v>120.82409308692677</v>
      </c>
      <c r="Q148" s="48"/>
      <c r="R148" s="48"/>
    </row>
    <row r="149" spans="4:18" s="8" customFormat="1" x14ac:dyDescent="0.45">
      <c r="D149" s="53">
        <f t="shared" si="12"/>
        <v>199</v>
      </c>
      <c r="F149" s="53" t="str">
        <f t="shared" si="13"/>
        <v xml:space="preserve"> , </v>
      </c>
      <c r="I149" s="57">
        <f t="shared" ca="1" si="14"/>
        <v>44131</v>
      </c>
      <c r="K149" s="58">
        <f t="shared" ca="1" si="11"/>
        <v>120.82409308692677</v>
      </c>
      <c r="Q149" s="50"/>
      <c r="R149" s="50"/>
    </row>
    <row r="150" spans="4:18" s="5" customFormat="1" x14ac:dyDescent="0.45">
      <c r="D150" s="53">
        <f t="shared" si="12"/>
        <v>199</v>
      </c>
      <c r="F150" s="53" t="str">
        <f t="shared" si="13"/>
        <v xml:space="preserve"> , </v>
      </c>
      <c r="I150" s="7">
        <f t="shared" ca="1" si="14"/>
        <v>44131</v>
      </c>
      <c r="K150" s="43">
        <f ca="1">(I150-J150)/365.25</f>
        <v>120.82409308692677</v>
      </c>
      <c r="Q150" s="48"/>
      <c r="R150" s="48"/>
    </row>
    <row r="151" spans="4:18" s="8" customFormat="1" x14ac:dyDescent="0.45">
      <c r="D151" s="53">
        <f t="shared" si="12"/>
        <v>199</v>
      </c>
      <c r="F151" s="53" t="str">
        <f t="shared" si="13"/>
        <v xml:space="preserve"> , </v>
      </c>
      <c r="I151" s="57">
        <f t="shared" ca="1" si="14"/>
        <v>44131</v>
      </c>
      <c r="K151" s="58">
        <f t="shared" ref="K151:K164" ca="1" si="15">(I151-J151)/365.25</f>
        <v>120.82409308692677</v>
      </c>
      <c r="Q151" s="50"/>
      <c r="R151" s="50"/>
    </row>
    <row r="152" spans="4:18" s="5" customFormat="1" x14ac:dyDescent="0.45">
      <c r="D152" s="53">
        <f t="shared" si="12"/>
        <v>199</v>
      </c>
      <c r="F152" s="53" t="str">
        <f t="shared" si="13"/>
        <v xml:space="preserve"> , </v>
      </c>
      <c r="I152" s="7">
        <f t="shared" ca="1" si="14"/>
        <v>44131</v>
      </c>
      <c r="K152" s="43">
        <f t="shared" ca="1" si="15"/>
        <v>120.82409308692677</v>
      </c>
      <c r="Q152" s="48"/>
      <c r="R152" s="48"/>
    </row>
    <row r="153" spans="4:18" s="8" customFormat="1" x14ac:dyDescent="0.45">
      <c r="D153" s="53">
        <f t="shared" si="12"/>
        <v>199</v>
      </c>
      <c r="F153" s="53" t="str">
        <f t="shared" si="13"/>
        <v xml:space="preserve"> , </v>
      </c>
      <c r="I153" s="57">
        <f t="shared" ca="1" si="14"/>
        <v>44131</v>
      </c>
      <c r="K153" s="58">
        <f t="shared" ca="1" si="15"/>
        <v>120.82409308692677</v>
      </c>
      <c r="Q153" s="50"/>
      <c r="R153" s="50"/>
    </row>
    <row r="154" spans="4:18" s="5" customFormat="1" x14ac:dyDescent="0.45">
      <c r="D154" s="53">
        <f t="shared" si="12"/>
        <v>199</v>
      </c>
      <c r="F154" s="53" t="str">
        <f t="shared" si="13"/>
        <v xml:space="preserve"> , </v>
      </c>
      <c r="I154" s="7">
        <f t="shared" ca="1" si="14"/>
        <v>44131</v>
      </c>
      <c r="K154" s="43">
        <f t="shared" ca="1" si="15"/>
        <v>120.82409308692677</v>
      </c>
      <c r="Q154" s="48"/>
      <c r="R154" s="48"/>
    </row>
    <row r="155" spans="4:18" s="8" customFormat="1" x14ac:dyDescent="0.45">
      <c r="D155" s="53">
        <f t="shared" si="12"/>
        <v>199</v>
      </c>
      <c r="F155" s="53" t="str">
        <f t="shared" si="13"/>
        <v xml:space="preserve"> , </v>
      </c>
      <c r="I155" s="57">
        <f t="shared" ca="1" si="14"/>
        <v>44131</v>
      </c>
      <c r="K155" s="58">
        <f t="shared" ca="1" si="15"/>
        <v>120.82409308692677</v>
      </c>
      <c r="Q155" s="50"/>
      <c r="R155" s="50"/>
    </row>
    <row r="156" spans="4:18" s="5" customFormat="1" x14ac:dyDescent="0.45">
      <c r="D156" s="53">
        <f t="shared" si="12"/>
        <v>199</v>
      </c>
      <c r="F156" s="53" t="str">
        <f t="shared" si="13"/>
        <v xml:space="preserve"> , </v>
      </c>
      <c r="I156" s="7">
        <f t="shared" ca="1" si="14"/>
        <v>44131</v>
      </c>
      <c r="K156" s="43">
        <f t="shared" ca="1" si="15"/>
        <v>120.82409308692677</v>
      </c>
      <c r="Q156" s="48"/>
      <c r="R156" s="48"/>
    </row>
    <row r="157" spans="4:18" s="8" customFormat="1" x14ac:dyDescent="0.45">
      <c r="D157" s="53">
        <f t="shared" si="12"/>
        <v>199</v>
      </c>
      <c r="F157" s="53" t="str">
        <f t="shared" si="13"/>
        <v xml:space="preserve"> , </v>
      </c>
      <c r="I157" s="57">
        <f t="shared" ca="1" si="14"/>
        <v>44131</v>
      </c>
      <c r="K157" s="58">
        <f t="shared" ca="1" si="15"/>
        <v>120.82409308692677</v>
      </c>
      <c r="Q157" s="50"/>
      <c r="R157" s="50"/>
    </row>
    <row r="158" spans="4:18" s="5" customFormat="1" x14ac:dyDescent="0.45">
      <c r="D158" s="53">
        <f t="shared" si="12"/>
        <v>199</v>
      </c>
      <c r="F158" s="53" t="str">
        <f t="shared" si="13"/>
        <v xml:space="preserve"> , </v>
      </c>
      <c r="I158" s="7">
        <f t="shared" ca="1" si="14"/>
        <v>44131</v>
      </c>
      <c r="K158" s="43">
        <f t="shared" ca="1" si="15"/>
        <v>120.82409308692677</v>
      </c>
      <c r="Q158" s="48"/>
      <c r="R158" s="48"/>
    </row>
    <row r="159" spans="4:18" s="8" customFormat="1" x14ac:dyDescent="0.45">
      <c r="D159" s="53">
        <f t="shared" si="12"/>
        <v>199</v>
      </c>
      <c r="F159" s="53" t="str">
        <f t="shared" si="13"/>
        <v xml:space="preserve"> , </v>
      </c>
      <c r="I159" s="57">
        <f t="shared" ca="1" si="14"/>
        <v>44131</v>
      </c>
      <c r="K159" s="58">
        <f t="shared" ca="1" si="15"/>
        <v>120.82409308692677</v>
      </c>
      <c r="Q159" s="50"/>
      <c r="R159" s="50"/>
    </row>
    <row r="160" spans="4:18" s="5" customFormat="1" x14ac:dyDescent="0.45">
      <c r="D160" s="53">
        <f t="shared" si="12"/>
        <v>199</v>
      </c>
      <c r="F160" s="53" t="str">
        <f t="shared" si="13"/>
        <v xml:space="preserve"> , </v>
      </c>
      <c r="I160" s="7">
        <f ca="1">TODAY()</f>
        <v>44131</v>
      </c>
      <c r="K160" s="43">
        <f t="shared" ca="1" si="15"/>
        <v>120.82409308692677</v>
      </c>
      <c r="Q160" s="48"/>
      <c r="R160" s="48"/>
    </row>
    <row r="161" spans="4:18" s="8" customFormat="1" x14ac:dyDescent="0.45">
      <c r="D161" s="53">
        <f t="shared" si="12"/>
        <v>199</v>
      </c>
      <c r="F161" s="53" t="str">
        <f t="shared" si="13"/>
        <v xml:space="preserve"> , </v>
      </c>
      <c r="I161" s="57">
        <f t="shared" ca="1" si="14"/>
        <v>44131</v>
      </c>
      <c r="K161" s="58">
        <f t="shared" ca="1" si="15"/>
        <v>120.82409308692677</v>
      </c>
      <c r="Q161" s="50"/>
      <c r="R161" s="50"/>
    </row>
    <row r="162" spans="4:18" s="5" customFormat="1" x14ac:dyDescent="0.45">
      <c r="D162" s="53">
        <f t="shared" si="12"/>
        <v>199</v>
      </c>
      <c r="F162" s="53" t="str">
        <f t="shared" si="13"/>
        <v xml:space="preserve"> , </v>
      </c>
      <c r="I162" s="7">
        <f t="shared" ca="1" si="14"/>
        <v>44131</v>
      </c>
      <c r="K162" s="43">
        <f t="shared" ca="1" si="15"/>
        <v>120.82409308692677</v>
      </c>
      <c r="Q162" s="48"/>
      <c r="R162" s="48"/>
    </row>
    <row r="163" spans="4:18" s="8" customFormat="1" x14ac:dyDescent="0.45">
      <c r="D163" s="53">
        <f t="shared" si="12"/>
        <v>199</v>
      </c>
      <c r="F163" s="53" t="str">
        <f t="shared" si="13"/>
        <v xml:space="preserve"> , </v>
      </c>
      <c r="I163" s="57">
        <f t="shared" ca="1" si="14"/>
        <v>44131</v>
      </c>
      <c r="K163" s="58">
        <f t="shared" ca="1" si="15"/>
        <v>120.82409308692677</v>
      </c>
      <c r="Q163" s="50"/>
      <c r="R163" s="50"/>
    </row>
    <row r="164" spans="4:18" s="5" customFormat="1" x14ac:dyDescent="0.45">
      <c r="D164" s="53">
        <f t="shared" si="12"/>
        <v>199</v>
      </c>
      <c r="F164" s="53" t="str">
        <f t="shared" si="13"/>
        <v xml:space="preserve"> , </v>
      </c>
      <c r="I164" s="7">
        <f t="shared" ca="1" si="14"/>
        <v>44131</v>
      </c>
      <c r="K164" s="43">
        <f t="shared" ca="1" si="15"/>
        <v>120.82409308692677</v>
      </c>
      <c r="Q164" s="48"/>
      <c r="R164" s="48"/>
    </row>
    <row r="165" spans="4:18" s="8" customFormat="1" x14ac:dyDescent="0.45">
      <c r="D165" s="53">
        <f t="shared" si="12"/>
        <v>199</v>
      </c>
      <c r="F165" s="53" t="str">
        <f t="shared" si="13"/>
        <v xml:space="preserve"> , </v>
      </c>
      <c r="I165" s="57">
        <f t="shared" ca="1" si="14"/>
        <v>44131</v>
      </c>
      <c r="K165" s="58">
        <f ca="1">(I165-J165)/365.25</f>
        <v>120.82409308692677</v>
      </c>
      <c r="Q165" s="50"/>
      <c r="R165" s="50"/>
    </row>
    <row r="166" spans="4:18" s="5" customFormat="1" x14ac:dyDescent="0.45">
      <c r="D166" s="53">
        <f t="shared" si="12"/>
        <v>199</v>
      </c>
      <c r="F166" s="53" t="str">
        <f t="shared" si="13"/>
        <v xml:space="preserve"> , </v>
      </c>
      <c r="I166" s="7">
        <f t="shared" ca="1" si="14"/>
        <v>44131</v>
      </c>
      <c r="K166" s="43">
        <f t="shared" ref="K166:K179" ca="1" si="16">(I166-J166)/365.25</f>
        <v>120.82409308692677</v>
      </c>
      <c r="Q166" s="48"/>
      <c r="R166" s="48"/>
    </row>
    <row r="167" spans="4:18" s="8" customFormat="1" x14ac:dyDescent="0.45">
      <c r="D167" s="53">
        <f t="shared" si="12"/>
        <v>199</v>
      </c>
      <c r="F167" s="53" t="str">
        <f t="shared" si="13"/>
        <v xml:space="preserve"> , </v>
      </c>
      <c r="I167" s="57">
        <f t="shared" ca="1" si="14"/>
        <v>44131</v>
      </c>
      <c r="K167" s="58">
        <f t="shared" ca="1" si="16"/>
        <v>120.82409308692677</v>
      </c>
      <c r="Q167" s="50"/>
      <c r="R167" s="50"/>
    </row>
    <row r="168" spans="4:18" s="5" customFormat="1" x14ac:dyDescent="0.45">
      <c r="D168" s="53">
        <f t="shared" si="12"/>
        <v>199</v>
      </c>
      <c r="F168" s="53" t="str">
        <f t="shared" si="13"/>
        <v xml:space="preserve"> , </v>
      </c>
      <c r="I168" s="7">
        <f t="shared" ca="1" si="14"/>
        <v>44131</v>
      </c>
      <c r="K168" s="43">
        <f t="shared" ca="1" si="16"/>
        <v>120.82409308692677</v>
      </c>
      <c r="Q168" s="48"/>
      <c r="R168" s="48"/>
    </row>
    <row r="169" spans="4:18" s="8" customFormat="1" x14ac:dyDescent="0.45">
      <c r="D169" s="53">
        <f t="shared" si="12"/>
        <v>199</v>
      </c>
      <c r="F169" s="53" t="str">
        <f t="shared" si="13"/>
        <v xml:space="preserve"> , </v>
      </c>
      <c r="I169" s="57">
        <f t="shared" ca="1" si="14"/>
        <v>44131</v>
      </c>
      <c r="K169" s="58">
        <f t="shared" ca="1" si="16"/>
        <v>120.82409308692677</v>
      </c>
      <c r="Q169" s="50"/>
      <c r="R169" s="50"/>
    </row>
    <row r="170" spans="4:18" s="5" customFormat="1" x14ac:dyDescent="0.45">
      <c r="D170" s="53">
        <f t="shared" si="12"/>
        <v>199</v>
      </c>
      <c r="F170" s="53" t="str">
        <f t="shared" si="13"/>
        <v xml:space="preserve"> , </v>
      </c>
      <c r="I170" s="7">
        <f t="shared" ca="1" si="14"/>
        <v>44131</v>
      </c>
      <c r="K170" s="43">
        <f t="shared" ca="1" si="16"/>
        <v>120.82409308692677</v>
      </c>
      <c r="Q170" s="48"/>
      <c r="R170" s="48"/>
    </row>
    <row r="171" spans="4:18" s="8" customFormat="1" x14ac:dyDescent="0.45">
      <c r="D171" s="53">
        <f t="shared" si="12"/>
        <v>199</v>
      </c>
      <c r="F171" s="53" t="str">
        <f t="shared" si="13"/>
        <v xml:space="preserve"> , </v>
      </c>
      <c r="I171" s="57">
        <f t="shared" ca="1" si="14"/>
        <v>44131</v>
      </c>
      <c r="K171" s="58">
        <f t="shared" ca="1" si="16"/>
        <v>120.82409308692677</v>
      </c>
      <c r="Q171" s="50"/>
      <c r="R171" s="50"/>
    </row>
    <row r="172" spans="4:18" s="5" customFormat="1" x14ac:dyDescent="0.45">
      <c r="D172" s="53">
        <f t="shared" si="12"/>
        <v>199</v>
      </c>
      <c r="F172" s="53" t="str">
        <f t="shared" si="13"/>
        <v xml:space="preserve"> , </v>
      </c>
      <c r="I172" s="7">
        <f t="shared" ca="1" si="14"/>
        <v>44131</v>
      </c>
      <c r="K172" s="43">
        <f t="shared" ca="1" si="16"/>
        <v>120.82409308692677</v>
      </c>
      <c r="Q172" s="48"/>
      <c r="R172" s="48"/>
    </row>
    <row r="173" spans="4:18" s="8" customFormat="1" x14ac:dyDescent="0.45">
      <c r="D173" s="53">
        <f t="shared" si="12"/>
        <v>199</v>
      </c>
      <c r="F173" s="53" t="str">
        <f t="shared" si="13"/>
        <v xml:space="preserve"> , </v>
      </c>
      <c r="I173" s="57">
        <f t="shared" ca="1" si="14"/>
        <v>44131</v>
      </c>
      <c r="K173" s="58">
        <f t="shared" ca="1" si="16"/>
        <v>120.82409308692677</v>
      </c>
      <c r="Q173" s="50"/>
      <c r="R173" s="50"/>
    </row>
    <row r="174" spans="4:18" s="5" customFormat="1" x14ac:dyDescent="0.45">
      <c r="D174" s="53">
        <f t="shared" si="12"/>
        <v>199</v>
      </c>
      <c r="F174" s="53" t="str">
        <f t="shared" si="13"/>
        <v xml:space="preserve"> , </v>
      </c>
      <c r="I174" s="7">
        <f t="shared" ca="1" si="14"/>
        <v>44131</v>
      </c>
      <c r="K174" s="43">
        <f t="shared" ca="1" si="16"/>
        <v>120.82409308692677</v>
      </c>
      <c r="Q174" s="48"/>
      <c r="R174" s="48"/>
    </row>
    <row r="175" spans="4:18" s="8" customFormat="1" x14ac:dyDescent="0.45">
      <c r="D175" s="53">
        <f t="shared" si="12"/>
        <v>199</v>
      </c>
      <c r="F175" s="53" t="str">
        <f t="shared" si="13"/>
        <v xml:space="preserve"> , </v>
      </c>
      <c r="I175" s="57">
        <f ca="1">TODAY()</f>
        <v>44131</v>
      </c>
      <c r="K175" s="58">
        <f t="shared" ca="1" si="16"/>
        <v>120.82409308692677</v>
      </c>
      <c r="Q175" s="50"/>
      <c r="R175" s="50"/>
    </row>
    <row r="176" spans="4:18" s="5" customFormat="1" x14ac:dyDescent="0.45">
      <c r="D176" s="53">
        <f t="shared" si="12"/>
        <v>199</v>
      </c>
      <c r="F176" s="53" t="str">
        <f t="shared" si="13"/>
        <v xml:space="preserve"> , </v>
      </c>
      <c r="I176" s="7">
        <f t="shared" ref="I176:I200" ca="1" si="17">TODAY()</f>
        <v>44131</v>
      </c>
      <c r="K176" s="43">
        <f t="shared" ca="1" si="16"/>
        <v>120.82409308692677</v>
      </c>
      <c r="Q176" s="48"/>
      <c r="R176" s="48"/>
    </row>
    <row r="177" spans="4:18" s="8" customFormat="1" x14ac:dyDescent="0.45">
      <c r="D177" s="53">
        <f t="shared" si="12"/>
        <v>199</v>
      </c>
      <c r="F177" s="53" t="str">
        <f t="shared" si="13"/>
        <v xml:space="preserve"> , </v>
      </c>
      <c r="I177" s="57">
        <f t="shared" ca="1" si="17"/>
        <v>44131</v>
      </c>
      <c r="K177" s="58">
        <f t="shared" ca="1" si="16"/>
        <v>120.82409308692677</v>
      </c>
      <c r="Q177" s="50"/>
      <c r="R177" s="50"/>
    </row>
    <row r="178" spans="4:18" s="5" customFormat="1" x14ac:dyDescent="0.45">
      <c r="D178" s="53">
        <f t="shared" si="12"/>
        <v>199</v>
      </c>
      <c r="F178" s="53" t="str">
        <f t="shared" si="13"/>
        <v xml:space="preserve"> , </v>
      </c>
      <c r="I178" s="7">
        <f t="shared" ca="1" si="17"/>
        <v>44131</v>
      </c>
      <c r="K178" s="43">
        <f t="shared" ca="1" si="16"/>
        <v>120.82409308692677</v>
      </c>
      <c r="Q178" s="48"/>
      <c r="R178" s="48"/>
    </row>
    <row r="179" spans="4:18" s="8" customFormat="1" x14ac:dyDescent="0.45">
      <c r="D179" s="53">
        <f t="shared" si="12"/>
        <v>199</v>
      </c>
      <c r="F179" s="53" t="str">
        <f t="shared" si="13"/>
        <v xml:space="preserve"> , </v>
      </c>
      <c r="I179" s="57">
        <f t="shared" ca="1" si="17"/>
        <v>44131</v>
      </c>
      <c r="K179" s="58">
        <f t="shared" ca="1" si="16"/>
        <v>120.82409308692677</v>
      </c>
      <c r="Q179" s="50"/>
      <c r="R179" s="50"/>
    </row>
    <row r="180" spans="4:18" s="5" customFormat="1" x14ac:dyDescent="0.45">
      <c r="D180" s="53">
        <f t="shared" si="12"/>
        <v>199</v>
      </c>
      <c r="F180" s="53" t="str">
        <f t="shared" si="13"/>
        <v xml:space="preserve"> , </v>
      </c>
      <c r="I180" s="7">
        <f t="shared" ca="1" si="17"/>
        <v>44131</v>
      </c>
      <c r="K180" s="43">
        <f ca="1">(I180-J180)/365.25</f>
        <v>120.82409308692677</v>
      </c>
      <c r="Q180" s="48"/>
      <c r="R180" s="48"/>
    </row>
    <row r="181" spans="4:18" s="8" customFormat="1" x14ac:dyDescent="0.45">
      <c r="D181" s="53">
        <f t="shared" si="12"/>
        <v>199</v>
      </c>
      <c r="F181" s="53" t="str">
        <f t="shared" si="13"/>
        <v xml:space="preserve"> , </v>
      </c>
      <c r="I181" s="57">
        <f t="shared" ca="1" si="17"/>
        <v>44131</v>
      </c>
      <c r="K181" s="58">
        <f t="shared" ref="K181:K200" ca="1" si="18">(I181-J181)/365.25</f>
        <v>120.82409308692677</v>
      </c>
      <c r="Q181" s="50"/>
      <c r="R181" s="50"/>
    </row>
    <row r="182" spans="4:18" s="5" customFormat="1" x14ac:dyDescent="0.45">
      <c r="D182" s="53">
        <f t="shared" si="12"/>
        <v>199</v>
      </c>
      <c r="F182" s="53" t="str">
        <f>CONCATENATE(G182," , ",H182)</f>
        <v xml:space="preserve"> , </v>
      </c>
      <c r="I182" s="7">
        <f t="shared" ca="1" si="17"/>
        <v>44131</v>
      </c>
      <c r="K182" s="43">
        <f t="shared" ca="1" si="18"/>
        <v>120.82409308692677</v>
      </c>
      <c r="Q182" s="48"/>
      <c r="R182" s="48"/>
    </row>
    <row r="183" spans="4:18" s="8" customFormat="1" x14ac:dyDescent="0.45">
      <c r="D183" s="53">
        <f t="shared" si="12"/>
        <v>199</v>
      </c>
      <c r="F183" s="53" t="str">
        <f t="shared" ref="F183:F200" si="19">CONCATENATE(G183," , ",H183)</f>
        <v xml:space="preserve"> , </v>
      </c>
      <c r="I183" s="57">
        <f t="shared" ca="1" si="17"/>
        <v>44131</v>
      </c>
      <c r="K183" s="58">
        <f t="shared" ca="1" si="18"/>
        <v>120.82409308692677</v>
      </c>
      <c r="Q183" s="50"/>
      <c r="R183" s="50"/>
    </row>
    <row r="184" spans="4:18" s="5" customFormat="1" x14ac:dyDescent="0.45">
      <c r="D184" s="53">
        <f t="shared" si="12"/>
        <v>199</v>
      </c>
      <c r="F184" s="53" t="str">
        <f t="shared" si="19"/>
        <v xml:space="preserve"> , </v>
      </c>
      <c r="I184" s="7">
        <f t="shared" ca="1" si="17"/>
        <v>44131</v>
      </c>
      <c r="K184" s="43">
        <f t="shared" ca="1" si="18"/>
        <v>120.82409308692677</v>
      </c>
      <c r="Q184" s="48"/>
      <c r="R184" s="48"/>
    </row>
    <row r="185" spans="4:18" s="8" customFormat="1" x14ac:dyDescent="0.45">
      <c r="D185" s="53">
        <f t="shared" si="12"/>
        <v>199</v>
      </c>
      <c r="F185" s="53" t="str">
        <f t="shared" si="19"/>
        <v xml:space="preserve"> , </v>
      </c>
      <c r="I185" s="57">
        <f t="shared" ca="1" si="17"/>
        <v>44131</v>
      </c>
      <c r="K185" s="58">
        <f t="shared" ca="1" si="18"/>
        <v>120.82409308692677</v>
      </c>
      <c r="Q185" s="50"/>
      <c r="R185" s="50"/>
    </row>
    <row r="186" spans="4:18" s="5" customFormat="1" x14ac:dyDescent="0.45">
      <c r="D186" s="53">
        <f t="shared" si="12"/>
        <v>199</v>
      </c>
      <c r="F186" s="53" t="str">
        <f t="shared" si="19"/>
        <v xml:space="preserve"> , </v>
      </c>
      <c r="I186" s="7">
        <f t="shared" ca="1" si="17"/>
        <v>44131</v>
      </c>
      <c r="K186" s="43">
        <f t="shared" ca="1" si="18"/>
        <v>120.82409308692677</v>
      </c>
      <c r="Q186" s="48"/>
      <c r="R186" s="48"/>
    </row>
    <row r="187" spans="4:18" s="8" customFormat="1" x14ac:dyDescent="0.45">
      <c r="D187" s="53">
        <f t="shared" si="12"/>
        <v>199</v>
      </c>
      <c r="F187" s="53" t="str">
        <f t="shared" si="19"/>
        <v xml:space="preserve"> , </v>
      </c>
      <c r="I187" s="57">
        <f t="shared" ca="1" si="17"/>
        <v>44131</v>
      </c>
      <c r="K187" s="58">
        <f t="shared" ca="1" si="18"/>
        <v>120.82409308692677</v>
      </c>
      <c r="Q187" s="50"/>
      <c r="R187" s="50"/>
    </row>
    <row r="188" spans="4:18" s="5" customFormat="1" x14ac:dyDescent="0.45">
      <c r="D188" s="53">
        <f t="shared" si="12"/>
        <v>199</v>
      </c>
      <c r="F188" s="53" t="str">
        <f t="shared" si="19"/>
        <v xml:space="preserve"> , </v>
      </c>
      <c r="I188" s="7">
        <f t="shared" ca="1" si="17"/>
        <v>44131</v>
      </c>
      <c r="K188" s="43">
        <f t="shared" ca="1" si="18"/>
        <v>120.82409308692677</v>
      </c>
      <c r="Q188" s="48"/>
      <c r="R188" s="48"/>
    </row>
    <row r="189" spans="4:18" s="8" customFormat="1" x14ac:dyDescent="0.45">
      <c r="D189" s="53">
        <f t="shared" si="12"/>
        <v>199</v>
      </c>
      <c r="F189" s="53" t="str">
        <f t="shared" si="19"/>
        <v xml:space="preserve"> , </v>
      </c>
      <c r="I189" s="57">
        <f t="shared" ca="1" si="17"/>
        <v>44131</v>
      </c>
      <c r="K189" s="58">
        <f t="shared" ca="1" si="18"/>
        <v>120.82409308692677</v>
      </c>
      <c r="Q189" s="50"/>
      <c r="R189" s="50"/>
    </row>
    <row r="190" spans="4:18" s="5" customFormat="1" x14ac:dyDescent="0.45">
      <c r="D190" s="53">
        <f t="shared" si="12"/>
        <v>199</v>
      </c>
      <c r="F190" s="53" t="str">
        <f t="shared" si="19"/>
        <v xml:space="preserve"> , </v>
      </c>
      <c r="I190" s="7">
        <f t="shared" ca="1" si="17"/>
        <v>44131</v>
      </c>
      <c r="K190" s="43">
        <f t="shared" ca="1" si="18"/>
        <v>120.82409308692677</v>
      </c>
      <c r="Q190" s="48"/>
      <c r="R190" s="48"/>
    </row>
    <row r="191" spans="4:18" s="8" customFormat="1" x14ac:dyDescent="0.45">
      <c r="D191" s="53">
        <f t="shared" si="12"/>
        <v>199</v>
      </c>
      <c r="F191" s="53" t="str">
        <f t="shared" si="19"/>
        <v xml:space="preserve"> , </v>
      </c>
      <c r="I191" s="57">
        <f t="shared" ca="1" si="17"/>
        <v>44131</v>
      </c>
      <c r="K191" s="58">
        <f t="shared" ca="1" si="18"/>
        <v>120.82409308692677</v>
      </c>
      <c r="Q191" s="50"/>
      <c r="R191" s="50"/>
    </row>
    <row r="192" spans="4:18" s="5" customFormat="1" x14ac:dyDescent="0.45">
      <c r="D192" s="53">
        <f t="shared" si="12"/>
        <v>199</v>
      </c>
      <c r="F192" s="53" t="str">
        <f t="shared" si="19"/>
        <v xml:space="preserve"> , </v>
      </c>
      <c r="I192" s="7">
        <f t="shared" ca="1" si="17"/>
        <v>44131</v>
      </c>
      <c r="K192" s="43">
        <f t="shared" ca="1" si="18"/>
        <v>120.82409308692677</v>
      </c>
      <c r="Q192" s="48"/>
      <c r="R192" s="48"/>
    </row>
    <row r="193" spans="1:36" s="8" customFormat="1" x14ac:dyDescent="0.45">
      <c r="D193" s="53">
        <f t="shared" si="12"/>
        <v>199</v>
      </c>
      <c r="F193" s="53" t="str">
        <f t="shared" si="19"/>
        <v xml:space="preserve"> , </v>
      </c>
      <c r="I193" s="57">
        <f t="shared" ca="1" si="17"/>
        <v>44131</v>
      </c>
      <c r="K193" s="58">
        <f t="shared" ca="1" si="18"/>
        <v>120.82409308692677</v>
      </c>
      <c r="Q193" s="50"/>
      <c r="R193" s="50"/>
    </row>
    <row r="194" spans="1:36" s="5" customFormat="1" x14ac:dyDescent="0.45">
      <c r="D194" s="53">
        <f t="shared" ref="D194:D200" si="20">COUNTIF($F$2:$F$200,F195)</f>
        <v>199</v>
      </c>
      <c r="F194" s="53" t="str">
        <f t="shared" si="19"/>
        <v xml:space="preserve"> , </v>
      </c>
      <c r="I194" s="7">
        <f t="shared" ca="1" si="17"/>
        <v>44131</v>
      </c>
      <c r="K194" s="43">
        <f t="shared" ca="1" si="18"/>
        <v>120.82409308692677</v>
      </c>
      <c r="Q194" s="48"/>
      <c r="R194" s="48"/>
    </row>
    <row r="195" spans="1:36" s="8" customFormat="1" x14ac:dyDescent="0.45">
      <c r="D195" s="53">
        <f t="shared" si="20"/>
        <v>199</v>
      </c>
      <c r="F195" s="53" t="str">
        <f t="shared" si="19"/>
        <v xml:space="preserve"> , </v>
      </c>
      <c r="I195" s="57">
        <f t="shared" ca="1" si="17"/>
        <v>44131</v>
      </c>
      <c r="K195" s="58">
        <f t="shared" ca="1" si="18"/>
        <v>120.82409308692677</v>
      </c>
      <c r="Q195" s="50"/>
      <c r="R195" s="50"/>
    </row>
    <row r="196" spans="1:36" s="5" customFormat="1" x14ac:dyDescent="0.45">
      <c r="D196" s="53">
        <f t="shared" si="20"/>
        <v>199</v>
      </c>
      <c r="F196" s="53" t="str">
        <f t="shared" si="19"/>
        <v xml:space="preserve"> , </v>
      </c>
      <c r="I196" s="7">
        <f t="shared" ca="1" si="17"/>
        <v>44131</v>
      </c>
      <c r="K196" s="43">
        <f t="shared" ca="1" si="18"/>
        <v>120.82409308692677</v>
      </c>
      <c r="Q196" s="48"/>
      <c r="R196" s="48"/>
    </row>
    <row r="197" spans="1:36" s="8" customFormat="1" x14ac:dyDescent="0.45">
      <c r="D197" s="53">
        <f t="shared" si="20"/>
        <v>199</v>
      </c>
      <c r="F197" s="53" t="str">
        <f t="shared" si="19"/>
        <v xml:space="preserve"> , </v>
      </c>
      <c r="I197" s="57">
        <f t="shared" ca="1" si="17"/>
        <v>44131</v>
      </c>
      <c r="K197" s="58">
        <f t="shared" ca="1" si="18"/>
        <v>120.82409308692677</v>
      </c>
      <c r="Q197" s="50"/>
      <c r="R197" s="50"/>
    </row>
    <row r="198" spans="1:36" s="5" customFormat="1" x14ac:dyDescent="0.45">
      <c r="D198" s="53">
        <f t="shared" si="20"/>
        <v>199</v>
      </c>
      <c r="F198" s="53" t="str">
        <f t="shared" si="19"/>
        <v xml:space="preserve"> , </v>
      </c>
      <c r="I198" s="7">
        <f t="shared" ca="1" si="17"/>
        <v>44131</v>
      </c>
      <c r="K198" s="43">
        <f t="shared" ca="1" si="18"/>
        <v>120.82409308692677</v>
      </c>
      <c r="Q198" s="48"/>
      <c r="R198" s="48"/>
    </row>
    <row r="199" spans="1:36" s="8" customFormat="1" x14ac:dyDescent="0.45">
      <c r="D199" s="53">
        <f t="shared" si="20"/>
        <v>199</v>
      </c>
      <c r="F199" s="53" t="str">
        <f t="shared" si="19"/>
        <v xml:space="preserve"> , </v>
      </c>
      <c r="I199" s="57">
        <f t="shared" ca="1" si="17"/>
        <v>44131</v>
      </c>
      <c r="K199" s="58">
        <f t="shared" ca="1" si="18"/>
        <v>120.82409308692677</v>
      </c>
      <c r="Q199" s="50"/>
      <c r="R199" s="50"/>
    </row>
    <row r="200" spans="1:36" s="5" customFormat="1" x14ac:dyDescent="0.45">
      <c r="D200" s="53">
        <f t="shared" si="20"/>
        <v>0</v>
      </c>
      <c r="F200" s="53" t="str">
        <f t="shared" si="19"/>
        <v xml:space="preserve"> , </v>
      </c>
      <c r="I200" s="7">
        <f t="shared" ca="1" si="17"/>
        <v>44131</v>
      </c>
      <c r="K200" s="43">
        <f t="shared" ca="1" si="18"/>
        <v>120.82409308692677</v>
      </c>
      <c r="Q200" s="48"/>
      <c r="R200" s="48"/>
    </row>
    <row r="201" spans="1:36" s="11" customFormat="1" x14ac:dyDescent="0.45">
      <c r="A201" s="10" t="s">
        <v>249</v>
      </c>
      <c r="K201" s="44"/>
      <c r="Q201" s="51"/>
      <c r="R201" s="51"/>
    </row>
    <row r="202" spans="1:36" s="6" customFormat="1" x14ac:dyDescent="0.45">
      <c r="K202" s="45"/>
      <c r="Q202" s="52"/>
      <c r="R202" s="52"/>
    </row>
    <row r="203" spans="1:36" s="6" customFormat="1" x14ac:dyDescent="0.45">
      <c r="A203" s="6">
        <f>COUNTIF(A2:A200,"&gt;0")</f>
        <v>0</v>
      </c>
      <c r="B203" s="6">
        <f>COUNTIF(B2:B200, "=Sunday")</f>
        <v>0</v>
      </c>
      <c r="C203" s="6">
        <f>COUNTIF(C2:C200,"*Block A*")</f>
        <v>0</v>
      </c>
      <c r="K203" s="45">
        <f ca="1">COUNTIFS(K2:K200,"&gt;0",K2:K200,"&lt;13")</f>
        <v>0</v>
      </c>
      <c r="L203" s="6">
        <f>COUNTIF(L2:L200,"W")</f>
        <v>0</v>
      </c>
      <c r="M203" s="6">
        <f>COUNTIF(M2:M200,"M")</f>
        <v>0</v>
      </c>
      <c r="N203" s="6">
        <f>COUNTIF(N2:N200,"Alachua")</f>
        <v>0</v>
      </c>
      <c r="O203" s="6">
        <f>COUNTIF(O2:O200,"NW")</f>
        <v>0</v>
      </c>
      <c r="P203" s="6">
        <f>COUNTIF(P2:P200, "ASO - A")</f>
        <v>0</v>
      </c>
      <c r="Q203" s="52" t="e">
        <f>AVERAGE(Q2:Q200)</f>
        <v>#DIV/0!</v>
      </c>
      <c r="R203" s="52" t="e">
        <f>AVERAGE(R2:R200)</f>
        <v>#DIV/0!</v>
      </c>
      <c r="S203" s="6">
        <f>COUNTIF(S2:S200, "Armed Disturbance")</f>
        <v>0</v>
      </c>
      <c r="T203" s="6">
        <f>COUNTIF(T2:T200, "Armed Disturbance")</f>
        <v>0</v>
      </c>
      <c r="U203" s="6">
        <f>COUNTIF(U2:U200,"Y")</f>
        <v>0</v>
      </c>
      <c r="V203" s="6">
        <f>COUNTIF(V2:V200,"Y")</f>
        <v>0</v>
      </c>
      <c r="W203" s="6">
        <f>COUNTIF(W2:W200,"Y")</f>
        <v>0</v>
      </c>
      <c r="Y203" s="6">
        <f>COUNTIF(X2:Y200, "anxiety")</f>
        <v>0</v>
      </c>
      <c r="Z203" s="6">
        <f>COUNTIF(Z2:Z200, "Y")</f>
        <v>0</v>
      </c>
      <c r="AA203" s="6">
        <f>COUNTIF(AA2:AA200, "Y")</f>
        <v>0</v>
      </c>
      <c r="AC203" s="6">
        <f>COUNTIF(AC2:AC200,"Y")</f>
        <v>0</v>
      </c>
      <c r="AD203" s="6">
        <f>COUNTIF(AD2:AD200,"Y")</f>
        <v>0</v>
      </c>
      <c r="AE203" s="6">
        <f>COUNTIF(AE2:AE200,"Y")</f>
        <v>0</v>
      </c>
      <c r="AF203" s="6">
        <f>COUNTIF(AF2:AF200,"N/A")</f>
        <v>0</v>
      </c>
      <c r="AG203" s="6">
        <f>COUNTIF(AG2:AG200,"Meridian")</f>
        <v>0</v>
      </c>
      <c r="AH203" s="6">
        <f>COUNTIF(AH2:AH200,"Y")</f>
        <v>0</v>
      </c>
      <c r="AI203" s="6">
        <f>COUNTIF(AI2:AI200,"Y")</f>
        <v>0</v>
      </c>
      <c r="AJ203" s="6">
        <f>COUNTIF(AJ2:AJ200,"Y")</f>
        <v>0</v>
      </c>
    </row>
    <row r="204" spans="1:36" s="6" customFormat="1" x14ac:dyDescent="0.45">
      <c r="B204" s="6">
        <f>COUNTIF(B4:B201, "=Monday")</f>
        <v>0</v>
      </c>
      <c r="C204" s="6">
        <f>COUNTIF(C2:C200,"*Block B*")</f>
        <v>0</v>
      </c>
      <c r="K204" s="45">
        <f ca="1">COUNTIFS(K2:K200,"&gt;12",K2:K200,"&lt;18")</f>
        <v>0</v>
      </c>
      <c r="L204" s="6">
        <f>COUNTIF(L2:L200,"B")</f>
        <v>0</v>
      </c>
      <c r="M204" s="6">
        <f>COUNTIF(M2:M200,"F")</f>
        <v>0</v>
      </c>
      <c r="N204" s="6">
        <f>COUNTIF(N2:N200,"Archer")</f>
        <v>0</v>
      </c>
      <c r="O204" s="6">
        <f>COUNTIF(O2:O200,"SW")</f>
        <v>0</v>
      </c>
      <c r="P204" s="6">
        <f>COUNTIF(P2:P200, "ASO - B")</f>
        <v>0</v>
      </c>
      <c r="Q204" s="52"/>
      <c r="R204" s="52"/>
      <c r="S204" s="6">
        <f>COUNTIF(S2:S200, "Assist Citizen")</f>
        <v>0</v>
      </c>
      <c r="T204" s="6">
        <f>COUNTIF(T2:T200, "Assist Citizen")</f>
        <v>0</v>
      </c>
      <c r="U204" s="6">
        <f>COUNTIF(U2:U200,"N")</f>
        <v>0</v>
      </c>
      <c r="V204" s="6">
        <f>COUNTIF(V2:V200,"N")</f>
        <v>0</v>
      </c>
      <c r="W204" s="6">
        <f>COUNTIF(W2:W200,"n")</f>
        <v>0</v>
      </c>
      <c r="Y204" s="6">
        <f>COUNTIF(X2:Y200, "Bipolar")</f>
        <v>0</v>
      </c>
      <c r="Z204" s="6">
        <f>COUNTIF(Z2:Z200, "N")</f>
        <v>0</v>
      </c>
      <c r="AA204" s="6">
        <f>COUNTIF(AA2:AA200, "N")</f>
        <v>0</v>
      </c>
      <c r="AC204" s="6">
        <f>COUNTIF(AC2:AC200,"N")</f>
        <v>0</v>
      </c>
      <c r="AD204" s="6">
        <f>COUNTIF(AD2:AD200,"N")</f>
        <v>0</v>
      </c>
      <c r="AE204" s="6">
        <f>COUNTIF(AE2:AE200,"N")</f>
        <v>0</v>
      </c>
      <c r="AF204" s="6">
        <f>COUNTIF(AF2:AF200,"BA")</f>
        <v>0</v>
      </c>
      <c r="AG204" s="6">
        <f>COUNTIF(AG2:AG200,"NFRMC")</f>
        <v>0</v>
      </c>
      <c r="AH204" s="6">
        <f>COUNTIF(AH2:AH200,"N")</f>
        <v>0</v>
      </c>
      <c r="AI204" s="6">
        <f>COUNTIF(AI2:AI200,"N")</f>
        <v>0</v>
      </c>
      <c r="AJ204" s="6">
        <f>COUNTIF(AJ2:AJ200,"N")</f>
        <v>0</v>
      </c>
    </row>
    <row r="205" spans="1:36" s="6" customFormat="1" x14ac:dyDescent="0.45">
      <c r="B205" s="6">
        <f>COUNTIF(B4:B201, "=Tuesday")</f>
        <v>0</v>
      </c>
      <c r="C205" s="6">
        <f>COUNTIF(C2:C200,"*Block C*")</f>
        <v>0</v>
      </c>
      <c r="K205" s="45">
        <f ca="1">COUNTIFS(K2:K200,"&gt;17",K2:K200,"&lt;26")</f>
        <v>0</v>
      </c>
      <c r="L205" s="6">
        <f>COUNTIF(L2:L200,"A")</f>
        <v>0</v>
      </c>
      <c r="M205" s="6">
        <f>COUNTIF(M2:M200,"Other")</f>
        <v>0</v>
      </c>
      <c r="N205" s="6">
        <f>COUNTIF(N2:N200,"Gainesville")</f>
        <v>0</v>
      </c>
      <c r="O205" s="6">
        <f>COUNTIF(O2:O200,"SE")</f>
        <v>0</v>
      </c>
      <c r="P205" s="6">
        <f>COUNTIF(P2:P200, "ASO - C")</f>
        <v>0</v>
      </c>
      <c r="Q205" s="52"/>
      <c r="R205" s="52"/>
      <c r="S205" s="6">
        <f>COUNTIF(S2:S200, "Baker Act")</f>
        <v>0</v>
      </c>
      <c r="T205" s="6">
        <f>COUNTIF(T2:T200, "Baker Act")</f>
        <v>0</v>
      </c>
      <c r="U205" s="6">
        <f>COUNTIF(U2:U200,"Unknown")</f>
        <v>0</v>
      </c>
      <c r="V205" s="6">
        <f>COUNTIF(V2:V200,"Unknown")</f>
        <v>0</v>
      </c>
      <c r="W205" s="6">
        <f>COUNTIF(W2:W200,"unknown")</f>
        <v>0</v>
      </c>
      <c r="Y205" s="6">
        <f>COUNTIF(X2:Y200, "Depressive")</f>
        <v>0</v>
      </c>
      <c r="Z205" s="6">
        <f>COUNTIF(Z2:Z200, "Unknown")</f>
        <v>0</v>
      </c>
      <c r="AA205" s="6">
        <f>COUNTIF(AA2:AA200, "Unknown")</f>
        <v>0</v>
      </c>
      <c r="AC205" s="6">
        <f>COUNTIF(AC2:AC200,"Unknown")</f>
        <v>0</v>
      </c>
      <c r="AD205" s="6">
        <f>COUNTIF(AD2:AD200,"Unknown")</f>
        <v>0</v>
      </c>
      <c r="AE205" s="6">
        <f>COUNTIF(AE2:AE200,"Unknown")</f>
        <v>0</v>
      </c>
      <c r="AF205" s="6">
        <f>COUNTIF(AF2:AF200,"Medical")</f>
        <v>0</v>
      </c>
      <c r="AG205" s="6">
        <f>COUNTIF(AG2:AG200,"Shands")</f>
        <v>0</v>
      </c>
      <c r="AH205" s="6">
        <f>COUNTIF(AH2:AH200,"Unknown")</f>
        <v>0</v>
      </c>
      <c r="AI205" s="6">
        <f>COUNTIF(AI2:AI200,"Unknown")</f>
        <v>0</v>
      </c>
      <c r="AJ205" s="6">
        <f>COUNTIF(AJ2:AJ200,"Unknown")</f>
        <v>0</v>
      </c>
    </row>
    <row r="206" spans="1:36" s="6" customFormat="1" x14ac:dyDescent="0.45">
      <c r="B206" s="6">
        <f>COUNTIF(B4:B201, "=Wednesday")</f>
        <v>0</v>
      </c>
      <c r="C206" s="6">
        <f>COUNTIF(C2:C200,"*Block D*")</f>
        <v>0</v>
      </c>
      <c r="K206" s="45">
        <f ca="1">COUNTIFS(K2:K200,"&gt;25",K2:K200,"&lt;41")</f>
        <v>0</v>
      </c>
      <c r="L206" s="6">
        <f>COUNTIF(L2:L200,"H")</f>
        <v>0</v>
      </c>
      <c r="N206" s="6">
        <f>COUNTIF(N2:N200,"Hawthorne")</f>
        <v>0</v>
      </c>
      <c r="O206" s="6">
        <f>COUNTIF(O2:O200,"NE")</f>
        <v>0</v>
      </c>
      <c r="P206" s="6">
        <f>COUNTIF(P2:P200, "ASO - D")</f>
        <v>0</v>
      </c>
      <c r="Q206" s="52"/>
      <c r="R206" s="52"/>
      <c r="S206" s="6">
        <f>COUNTIF(S2:S200, "Battery")</f>
        <v>0</v>
      </c>
      <c r="T206" s="6">
        <f>COUNTIF(T2:T200, "Battery")</f>
        <v>0</v>
      </c>
      <c r="Y206" s="6">
        <f>COUNTIF(X2:Y200, "Dissociative")</f>
        <v>0</v>
      </c>
      <c r="AF206" s="6">
        <f>COUNTIF(AF2:AF200,"Voluntary")</f>
        <v>0</v>
      </c>
      <c r="AG206" s="6">
        <f>COUNTIF(AG2:AG200,"VA")</f>
        <v>0</v>
      </c>
    </row>
    <row r="207" spans="1:36" s="6" customFormat="1" x14ac:dyDescent="0.45">
      <c r="B207" s="6">
        <f>COUNTIF(B4:B201, "=Thursday")</f>
        <v>0</v>
      </c>
      <c r="C207" s="6">
        <f>COUNTIF(C2:C200,"*Block E*")</f>
        <v>0</v>
      </c>
      <c r="K207" s="45">
        <f ca="1">COUNTIFS(K2:K200,"&gt;40",K2:K200,"&lt;61")</f>
        <v>0</v>
      </c>
      <c r="L207" s="6">
        <f>COUNTIF(L2:L200,"O")</f>
        <v>0</v>
      </c>
      <c r="N207" s="6">
        <f>COUNTIF(N2:N200,"High Springs")</f>
        <v>0</v>
      </c>
      <c r="P207" s="6">
        <f>COUNTIF(P2:P200, "ASO - E")</f>
        <v>0</v>
      </c>
      <c r="Q207" s="52"/>
      <c r="R207" s="52"/>
      <c r="S207" s="6">
        <f>COUNTIF(S2:S200, "Burglary")</f>
        <v>0</v>
      </c>
      <c r="T207" s="6">
        <f>COUNTIF(T2:T200, "Burglary")</f>
        <v>0</v>
      </c>
      <c r="Y207" s="6">
        <f>COUNTIF(X2:Y200, "Obsessive")</f>
        <v>0</v>
      </c>
      <c r="AG207" s="6">
        <f>COUNTIF(AG2:AG200,"Vista")</f>
        <v>0</v>
      </c>
    </row>
    <row r="208" spans="1:36" s="6" customFormat="1" x14ac:dyDescent="0.45">
      <c r="B208" s="6">
        <f>COUNTIF(B4:B201, "=Friday")</f>
        <v>0</v>
      </c>
      <c r="C208" s="6">
        <f>COUNTIF(C2:C200,"*Block F*")</f>
        <v>0</v>
      </c>
      <c r="K208" s="45">
        <f ca="1">COUNTIFS(K2:K200,"&gt;60",K2:K200,"&lt;81")</f>
        <v>0</v>
      </c>
      <c r="N208" s="6">
        <f>COUNTIF(N2:N200,"Jonesville")</f>
        <v>0</v>
      </c>
      <c r="P208" s="6">
        <f>COUNTIF(P2:P200, "ASO - F")</f>
        <v>0</v>
      </c>
      <c r="Q208" s="52"/>
      <c r="R208" s="52"/>
      <c r="S208" s="6">
        <f>COUNTIF(S2:S200, "Disturbance")</f>
        <v>0</v>
      </c>
      <c r="T208" s="6">
        <f>COUNTIF(T2:T200, "Disturbance")</f>
        <v>0</v>
      </c>
      <c r="Y208" s="6">
        <f>COUNTIF(X2:Y200, "Other")</f>
        <v>0</v>
      </c>
    </row>
    <row r="209" spans="2:25" s="6" customFormat="1" x14ac:dyDescent="0.45">
      <c r="B209" s="6">
        <f>COUNTIF(B4:B201, "=Saturday")</f>
        <v>0</v>
      </c>
      <c r="K209" s="45">
        <f ca="1">COUNTIFS(K2:K200,"&gt;80",K2:K200,"&lt;111")</f>
        <v>0</v>
      </c>
      <c r="N209" s="6">
        <f>COUNTIF(N2:N200,"Lacrosse")</f>
        <v>0</v>
      </c>
      <c r="P209" s="6">
        <f>COUNTIF(P2:P200, "ASO - G")</f>
        <v>0</v>
      </c>
      <c r="Q209" s="52"/>
      <c r="R209" s="52"/>
      <c r="S209" s="6">
        <f>COUNTIF(S2:S200, "Domestic")</f>
        <v>0</v>
      </c>
      <c r="T209" s="6">
        <f>COUNTIF(T2:T200, "Domestic")</f>
        <v>0</v>
      </c>
      <c r="Y209" s="6">
        <f>COUNTIF(X2:Y200, "Personality")</f>
        <v>0</v>
      </c>
    </row>
    <row r="210" spans="2:25" s="6" customFormat="1" x14ac:dyDescent="0.45">
      <c r="K210" s="45"/>
      <c r="N210" s="6">
        <f>COUNTIF(N2:N200,"Lochloosa")</f>
        <v>0</v>
      </c>
      <c r="P210" s="6">
        <f>COUNTIF(P2:P200, "ASO - H")</f>
        <v>0</v>
      </c>
      <c r="Q210" s="52"/>
      <c r="R210" s="52"/>
      <c r="S210" s="6">
        <f>COUNTIF(S2:S200, "Medical Emergency")</f>
        <v>0</v>
      </c>
      <c r="T210" s="6">
        <f>COUNTIF(T2:T200, "Medical Emergency")</f>
        <v>0</v>
      </c>
      <c r="Y210" s="6">
        <f>COUNTIF(X2:Y200, "Schizophrenia")</f>
        <v>0</v>
      </c>
    </row>
    <row r="211" spans="2:25" s="6" customFormat="1" x14ac:dyDescent="0.45">
      <c r="K211" s="45"/>
      <c r="N211" s="6">
        <f>COUNTIF(N2:N200,"Orange Heights")</f>
        <v>0</v>
      </c>
      <c r="P211" s="6">
        <f>COUNTIF(P2:P200, "ASO - I")</f>
        <v>0</v>
      </c>
      <c r="Q211" s="52"/>
      <c r="R211" s="52"/>
      <c r="S211" s="6">
        <f>COUNTIF(S2:S200, "Mental Health Crisis Situation ")</f>
        <v>0</v>
      </c>
      <c r="T211" s="6">
        <f>COUNTIF(T2:T200, "Mental Health Crisis Situation ")</f>
        <v>0</v>
      </c>
      <c r="Y211" s="6">
        <f>COUNTIF(X2:Y200, "Somatic")</f>
        <v>0</v>
      </c>
    </row>
    <row r="212" spans="2:25" s="6" customFormat="1" x14ac:dyDescent="0.45">
      <c r="K212" s="45"/>
      <c r="N212" s="6">
        <f>COUNTIF(N2:N200,"Micanopy")</f>
        <v>0</v>
      </c>
      <c r="P212" s="6">
        <f>COUNTIF(P2:P200, "ASO - J")</f>
        <v>0</v>
      </c>
      <c r="Q212" s="52"/>
      <c r="R212" s="52"/>
      <c r="S212" s="6">
        <f>COUNTIF(S2:S200, "Other")</f>
        <v>0</v>
      </c>
      <c r="T212" s="6">
        <f>COUNTIF(T2:T200, "Other")</f>
        <v>0</v>
      </c>
      <c r="Y212" s="6">
        <f>COUNTIF(X2:Y200, "Substance")</f>
        <v>0</v>
      </c>
    </row>
    <row r="213" spans="2:25" s="6" customFormat="1" x14ac:dyDescent="0.45">
      <c r="K213" s="45"/>
      <c r="N213" s="6">
        <f>COUNTIF(N2:N200,"Monteocha")</f>
        <v>0</v>
      </c>
      <c r="P213" s="6">
        <f>COUNTIF(P2:P200, "ASO - M")</f>
        <v>0</v>
      </c>
      <c r="Q213" s="52"/>
      <c r="R213" s="52"/>
      <c r="S213" s="6">
        <f>COUNTIF(S2:S200, "S20")</f>
        <v>0</v>
      </c>
      <c r="T213" s="6">
        <f>COUNTIF(T2:T200, "S20")</f>
        <v>0</v>
      </c>
      <c r="Y213" s="6">
        <f>COUNTIF(X2:Y200, "Trauma")</f>
        <v>0</v>
      </c>
    </row>
    <row r="214" spans="2:25" s="6" customFormat="1" x14ac:dyDescent="0.45">
      <c r="K214" s="45"/>
      <c r="N214" s="6">
        <f>COUNTIF(N2:N200,"Newberry")</f>
        <v>0</v>
      </c>
      <c r="P214" s="6">
        <f>COUNTIF(P2:P200, "GPD")</f>
        <v>0</v>
      </c>
      <c r="Q214" s="52"/>
      <c r="R214" s="52"/>
      <c r="S214" s="6">
        <f>COUNTIF(S2:S200, "Suicide Attempt")</f>
        <v>0</v>
      </c>
      <c r="T214" s="6">
        <f>COUNTIF(T2:T200, "Suicide Attempt")</f>
        <v>0</v>
      </c>
      <c r="Y214" s="6">
        <f>COUNTIF(X2:Y200, "Unknown")</f>
        <v>0</v>
      </c>
    </row>
    <row r="215" spans="2:25" s="6" customFormat="1" x14ac:dyDescent="0.45">
      <c r="K215" s="45"/>
      <c r="N215" s="6">
        <f>COUNTIF(N2:N200,"Waldo")</f>
        <v>0</v>
      </c>
      <c r="P215" s="6">
        <f>COUNTIF(P2:P200, "Other")</f>
        <v>0</v>
      </c>
      <c r="Q215" s="52"/>
      <c r="R215" s="52"/>
      <c r="S215" s="6">
        <f>COUNTIF(S2:S200, "Suspicious Activity")</f>
        <v>0</v>
      </c>
      <c r="T215" s="6">
        <f>COUNTIF(T2:T200, "Suspicious Activity")</f>
        <v>0</v>
      </c>
    </row>
    <row r="216" spans="2:25" s="6" customFormat="1" x14ac:dyDescent="0.45">
      <c r="K216" s="45"/>
      <c r="P216" s="6">
        <f>COUNTIF(P2:P200, "HSPD")</f>
        <v>0</v>
      </c>
      <c r="Q216" s="52"/>
      <c r="R216" s="52"/>
      <c r="S216" s="6">
        <f>COUNTIF(S2:S200, "Theft")</f>
        <v>0</v>
      </c>
      <c r="T216" s="6">
        <f>COUNTIF(T2:T200, "Theft")</f>
        <v>0</v>
      </c>
    </row>
    <row r="217" spans="2:25" s="6" customFormat="1" x14ac:dyDescent="0.45">
      <c r="K217" s="45"/>
      <c r="P217" s="6">
        <f>COUNTIF(P2:P200, "APD")</f>
        <v>0</v>
      </c>
      <c r="Q217" s="52"/>
      <c r="R217" s="52"/>
      <c r="S217" s="6">
        <f>COUNTIF(S2:S200, "Trespassing")</f>
        <v>0</v>
      </c>
      <c r="T217" s="6">
        <f>COUNTIF(T2:T200, "Trespassing")</f>
        <v>0</v>
      </c>
    </row>
    <row r="218" spans="2:25" s="6" customFormat="1" x14ac:dyDescent="0.45">
      <c r="K218" s="45"/>
      <c r="P218" s="6">
        <f>COUNTIF(P2:P200, "UPD")</f>
        <v>0</v>
      </c>
      <c r="Q218" s="52"/>
      <c r="R218" s="52"/>
      <c r="S218" s="6">
        <f>COUNTIF(S2:S200, "Well Being Check")</f>
        <v>0</v>
      </c>
      <c r="T218" s="6">
        <f>COUNTIF(T2:T200, "Well Being Check")</f>
        <v>0</v>
      </c>
    </row>
    <row r="219" spans="2:25" s="6" customFormat="1" x14ac:dyDescent="0.45">
      <c r="K219" s="45"/>
      <c r="P219" s="6">
        <f>COUNTIF(P2:P200, "VA")</f>
        <v>0</v>
      </c>
      <c r="Q219" s="52"/>
      <c r="R219" s="52"/>
    </row>
  </sheetData>
  <conditionalFormatting sqref="AF1 AF201:AF1048576">
    <cfRule type="containsText" priority="3" operator="containsText" text="BA / MA (LEO)">
      <formula>NOT(ISERROR(SEARCH("BA / MA (LEO)",AF1)))</formula>
    </cfRule>
  </conditionalFormatting>
  <conditionalFormatting sqref="AF2:AF200">
    <cfRule type="containsText" dxfId="12" priority="1" operator="containsText" text="BA / MA (LEO)">
      <formula>NOT(ISERROR(SEARCH("BA / MA (LEO)",AF2)))</formula>
    </cfRule>
    <cfRule type="containsText" priority="2" operator="containsText" text="BA / MA (LEO)">
      <formula>NOT(ISERROR(SEARCH("BA / MA (LEO)",AF2)))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3">
        <x14:dataValidation type="list" allowBlank="1" showInputMessage="1" showErrorMessage="1" xr:uid="{00000000-0002-0000-0000-000000000000}">
          <x14:formula1>
            <xm:f>'Statistics &amp; Lists'!$B$267:$B$269</xm:f>
          </x14:formula1>
          <xm:sqref>AJ2:AJ200</xm:sqref>
        </x14:dataValidation>
        <x14:dataValidation type="list" allowBlank="1" showInputMessage="1" showErrorMessage="1" xr:uid="{00000000-0002-0000-0000-000001000000}">
          <x14:formula1>
            <xm:f>'Statistics &amp; Lists'!$B$262:$B$264</xm:f>
          </x14:formula1>
          <xm:sqref>AI2:AI200</xm:sqref>
        </x14:dataValidation>
        <x14:dataValidation type="list" allowBlank="1" showInputMessage="1" showErrorMessage="1" xr:uid="{00000000-0002-0000-0000-000002000000}">
          <x14:formula1>
            <xm:f>'Statistics &amp; Lists'!$B$257:$B$259</xm:f>
          </x14:formula1>
          <xm:sqref>AH2:AH200</xm:sqref>
        </x14:dataValidation>
        <x14:dataValidation type="list" allowBlank="1" showInputMessage="1" showErrorMessage="1" xr:uid="{00000000-0002-0000-0000-000003000000}">
          <x14:formula1>
            <xm:f>'Statistics &amp; Lists'!$B$242:$B$254</xm:f>
          </x14:formula1>
          <xm:sqref>AG2:AG200</xm:sqref>
        </x14:dataValidation>
        <x14:dataValidation type="list" allowBlank="1" showInputMessage="1" showErrorMessage="1" xr:uid="{00000000-0002-0000-0000-000004000000}">
          <x14:formula1>
            <xm:f>'Statistics &amp; Lists'!$B$236:$B$239</xm:f>
          </x14:formula1>
          <xm:sqref>AF2:AF200</xm:sqref>
        </x14:dataValidation>
        <x14:dataValidation type="list" allowBlank="1" showInputMessage="1" showErrorMessage="1" xr:uid="{00000000-0002-0000-0000-000005000000}">
          <x14:formula1>
            <xm:f>'Statistics &amp; Lists'!$B$231:$B$233</xm:f>
          </x14:formula1>
          <xm:sqref>AE2:AE200</xm:sqref>
        </x14:dataValidation>
        <x14:dataValidation type="list" allowBlank="1" showInputMessage="1" showErrorMessage="1" xr:uid="{00000000-0002-0000-0000-000006000000}">
          <x14:formula1>
            <xm:f>'Statistics &amp; Lists'!$B$226:$B$228</xm:f>
          </x14:formula1>
          <xm:sqref>AD2:AD200</xm:sqref>
        </x14:dataValidation>
        <x14:dataValidation type="list" allowBlank="1" showInputMessage="1" showErrorMessage="1" xr:uid="{00000000-0002-0000-0000-000007000000}">
          <x14:formula1>
            <xm:f>'Statistics &amp; Lists'!$B$221:$B$223</xm:f>
          </x14:formula1>
          <xm:sqref>AC2:AC200</xm:sqref>
        </x14:dataValidation>
        <x14:dataValidation type="list" allowBlank="1" showInputMessage="1" showErrorMessage="1" xr:uid="{00000000-0002-0000-0000-000008000000}">
          <x14:formula1>
            <xm:f>'Statistics &amp; Lists'!$B$216:$B$218</xm:f>
          </x14:formula1>
          <xm:sqref>AA2:AA200</xm:sqref>
        </x14:dataValidation>
        <x14:dataValidation type="list" allowBlank="1" showInputMessage="1" showErrorMessage="1" xr:uid="{00000000-0002-0000-0000-000009000000}">
          <x14:formula1>
            <xm:f>'Statistics &amp; Lists'!$B$211:$B$213</xm:f>
          </x14:formula1>
          <xm:sqref>Z2:Z200</xm:sqref>
        </x14:dataValidation>
        <x14:dataValidation type="list" allowBlank="1" showInputMessage="1" showErrorMessage="1" xr:uid="{00000000-0002-0000-0000-00000A000000}">
          <x14:formula1>
            <xm:f>'Statistics &amp; Lists'!$B$197:$B$208</xm:f>
          </x14:formula1>
          <xm:sqref>X2:Y200</xm:sqref>
        </x14:dataValidation>
        <x14:dataValidation type="list" allowBlank="1" showInputMessage="1" showErrorMessage="1" xr:uid="{00000000-0002-0000-0000-00000B000000}">
          <x14:formula1>
            <xm:f>'Statistics &amp; Lists'!$B$157:$B$172</xm:f>
          </x14:formula1>
          <xm:sqref>T2:T200</xm:sqref>
        </x14:dataValidation>
        <x14:dataValidation type="list" allowBlank="1" showInputMessage="1" showErrorMessage="1" xr:uid="{00000000-0002-0000-0000-00000C000000}">
          <x14:formula1>
            <xm:f>'Statistics &amp; Lists'!$B$139:$B$154</xm:f>
          </x14:formula1>
          <xm:sqref>S2:S200</xm:sqref>
        </x14:dataValidation>
        <x14:dataValidation type="list" allowBlank="1" showInputMessage="1" showErrorMessage="1" xr:uid="{00000000-0002-0000-0000-00000D000000}">
          <x14:formula1>
            <xm:f>'Statistics &amp; Lists'!$A$102:$A$136</xm:f>
          </x14:formula1>
          <xm:sqref>P2:P200</xm:sqref>
        </x14:dataValidation>
        <x14:dataValidation type="list" allowBlank="1" showInputMessage="1" showErrorMessage="1" xr:uid="{00000000-0002-0000-0000-00000E000000}">
          <x14:formula1>
            <xm:f>'Statistics &amp; Lists'!$B$96:$B$99</xm:f>
          </x14:formula1>
          <xm:sqref>O2:O200</xm:sqref>
        </x14:dataValidation>
        <x14:dataValidation type="list" allowBlank="1" showInputMessage="1" showErrorMessage="1" xr:uid="{00000000-0002-0000-0000-00000F000000}">
          <x14:formula1>
            <xm:f>'Statistics &amp; Lists'!$B$80:$B$93</xm:f>
          </x14:formula1>
          <xm:sqref>N2:N200</xm:sqref>
        </x14:dataValidation>
        <x14:dataValidation type="list" allowBlank="1" showInputMessage="1" showErrorMessage="1" xr:uid="{00000000-0002-0000-0000-000010000000}">
          <x14:formula1>
            <xm:f>'Statistics &amp; Lists'!$B$75:$B$77</xm:f>
          </x14:formula1>
          <xm:sqref>W2:W200</xm:sqref>
        </x14:dataValidation>
        <x14:dataValidation type="list" allowBlank="1" showInputMessage="1" showErrorMessage="1" xr:uid="{00000000-0002-0000-0000-000011000000}">
          <x14:formula1>
            <xm:f>'Statistics &amp; Lists'!$B$70:$B$72</xm:f>
          </x14:formula1>
          <xm:sqref>V2:V200</xm:sqref>
        </x14:dataValidation>
        <x14:dataValidation type="list" allowBlank="1" showInputMessage="1" showErrorMessage="1" xr:uid="{00000000-0002-0000-0000-000012000000}">
          <x14:formula1>
            <xm:f>'Statistics &amp; Lists'!$B$65:$B$67</xm:f>
          </x14:formula1>
          <xm:sqref>U2:U200</xm:sqref>
        </x14:dataValidation>
        <x14:dataValidation type="list" allowBlank="1" showInputMessage="1" showErrorMessage="1" xr:uid="{00000000-0002-0000-0000-000013000000}">
          <x14:formula1>
            <xm:f>'Statistics &amp; Lists'!$B$46:$B$48</xm:f>
          </x14:formula1>
          <xm:sqref>M2:M200</xm:sqref>
        </x14:dataValidation>
        <x14:dataValidation type="list" allowBlank="1" showInputMessage="1" showErrorMessage="1" xr:uid="{00000000-0002-0000-0000-000014000000}">
          <x14:formula1>
            <xm:f>'Statistics &amp; Lists'!$B$33:$B$37</xm:f>
          </x14:formula1>
          <xm:sqref>L2:L200</xm:sqref>
        </x14:dataValidation>
        <x14:dataValidation type="list" allowBlank="1" showInputMessage="1" showErrorMessage="1" xr:uid="{00000000-0002-0000-0000-000015000000}">
          <x14:formula1>
            <xm:f>'Statistics &amp; Lists'!$B$26:$B$31</xm:f>
          </x14:formula1>
          <xm:sqref>C2:C200</xm:sqref>
        </x14:dataValidation>
        <x14:dataValidation type="list" allowBlank="1" showInputMessage="1" showErrorMessage="1" xr:uid="{00000000-0002-0000-0000-000016000000}">
          <x14:formula1>
            <xm:f>'Statistics &amp; Lists'!$B$8:$B$14</xm:f>
          </x14:formula1>
          <xm:sqref>B2:B200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219"/>
  <sheetViews>
    <sheetView workbookViewId="0">
      <pane ySplit="1" topLeftCell="A2" activePane="bottomLeft" state="frozen"/>
      <selection activeCell="E1" sqref="E1"/>
      <selection pane="bottomLeft" activeCell="G2" sqref="G2:J3"/>
    </sheetView>
  </sheetViews>
  <sheetFormatPr defaultColWidth="9.19921875" defaultRowHeight="14.25" x14ac:dyDescent="0.45"/>
  <cols>
    <col min="1" max="1" width="17" style="4" customWidth="1"/>
    <col min="2" max="2" width="14.73046875" style="4" customWidth="1"/>
    <col min="3" max="3" width="17" style="4" customWidth="1"/>
    <col min="4" max="4" width="16.73046875" style="4" hidden="1" customWidth="1"/>
    <col min="5" max="5" width="14.46484375" style="4" customWidth="1"/>
    <col min="6" max="6" width="25.265625" style="4" customWidth="1"/>
    <col min="7" max="8" width="14.46484375" style="4" customWidth="1"/>
    <col min="9" max="9" width="9.73046875" style="4" hidden="1" customWidth="1"/>
    <col min="10" max="10" width="9.73046875" style="4" bestFit="1" customWidth="1"/>
    <col min="11" max="11" width="9.19921875" style="46"/>
    <col min="12" max="14" width="9.19921875" style="4"/>
    <col min="15" max="15" width="11.53125" style="4" customWidth="1"/>
    <col min="16" max="16" width="13.265625" style="4" customWidth="1"/>
    <col min="17" max="18" width="9.19921875" style="49"/>
    <col min="19" max="19" width="18.265625" style="4" hidden="1" customWidth="1"/>
    <col min="20" max="20" width="18.73046875" style="4" customWidth="1"/>
    <col min="21" max="21" width="9.19921875" style="4"/>
    <col min="22" max="22" width="9.796875" style="4" customWidth="1"/>
    <col min="23" max="23" width="9.19921875" style="4"/>
    <col min="24" max="25" width="27.59765625" style="4" customWidth="1"/>
    <col min="26" max="26" width="13.46484375" style="4" customWidth="1"/>
    <col min="27" max="27" width="11.796875" style="4" customWidth="1"/>
    <col min="28" max="28" width="13.46484375" style="4" customWidth="1"/>
    <col min="29" max="31" width="9.19921875" style="4"/>
    <col min="32" max="32" width="17.33203125" style="4" customWidth="1"/>
    <col min="33" max="35" width="9.19921875" style="4"/>
    <col min="36" max="36" width="14.19921875" style="4" customWidth="1"/>
    <col min="37" max="37" width="9.19921875" style="4"/>
    <col min="38" max="38" width="27.265625" style="4" customWidth="1"/>
    <col min="39" max="16384" width="9.19921875" style="4"/>
  </cols>
  <sheetData>
    <row r="1" spans="1:38" ht="57" x14ac:dyDescent="0.45">
      <c r="A1" s="2" t="s">
        <v>216</v>
      </c>
      <c r="B1" s="2" t="s">
        <v>0</v>
      </c>
      <c r="C1" s="2" t="s">
        <v>226</v>
      </c>
      <c r="D1" s="2" t="s">
        <v>211</v>
      </c>
      <c r="E1" s="3" t="s">
        <v>217</v>
      </c>
      <c r="F1" s="3" t="s">
        <v>300</v>
      </c>
      <c r="G1" s="3" t="s">
        <v>298</v>
      </c>
      <c r="H1" s="3" t="s">
        <v>299</v>
      </c>
      <c r="I1" s="3" t="s">
        <v>218</v>
      </c>
      <c r="J1" s="2" t="s">
        <v>219</v>
      </c>
      <c r="K1" s="42" t="s">
        <v>220</v>
      </c>
      <c r="L1" s="2" t="s">
        <v>221</v>
      </c>
      <c r="M1" s="2" t="s">
        <v>222</v>
      </c>
      <c r="N1" s="3" t="s">
        <v>151</v>
      </c>
      <c r="O1" s="3" t="s">
        <v>227</v>
      </c>
      <c r="P1" s="3" t="s">
        <v>264</v>
      </c>
      <c r="Q1" s="47" t="s">
        <v>228</v>
      </c>
      <c r="R1" s="47" t="s">
        <v>229</v>
      </c>
      <c r="S1" s="3" t="s">
        <v>270</v>
      </c>
      <c r="T1" s="3" t="s">
        <v>271</v>
      </c>
      <c r="U1" s="3" t="s">
        <v>223</v>
      </c>
      <c r="V1" s="3" t="s">
        <v>224</v>
      </c>
      <c r="W1" s="3" t="s">
        <v>225</v>
      </c>
      <c r="X1" s="3" t="s">
        <v>230</v>
      </c>
      <c r="Y1" s="3" t="s">
        <v>230</v>
      </c>
      <c r="Z1" s="3" t="s">
        <v>231</v>
      </c>
      <c r="AA1" s="3" t="s">
        <v>232</v>
      </c>
      <c r="AB1" s="3" t="s">
        <v>233</v>
      </c>
      <c r="AC1" s="3" t="s">
        <v>234</v>
      </c>
      <c r="AD1" s="3" t="s">
        <v>235</v>
      </c>
      <c r="AE1" s="3" t="s">
        <v>236</v>
      </c>
      <c r="AF1" s="3" t="s">
        <v>274</v>
      </c>
      <c r="AG1" s="3" t="s">
        <v>275</v>
      </c>
      <c r="AH1" s="3" t="s">
        <v>237</v>
      </c>
      <c r="AI1" s="3" t="s">
        <v>238</v>
      </c>
      <c r="AJ1" s="3" t="s">
        <v>276</v>
      </c>
      <c r="AK1" s="3" t="s">
        <v>277</v>
      </c>
      <c r="AL1" s="3" t="s">
        <v>239</v>
      </c>
    </row>
    <row r="2" spans="1:38" s="53" customFormat="1" x14ac:dyDescent="0.45">
      <c r="D2" s="53">
        <f t="shared" ref="D2:D65" si="0">COUNTIF($F$2:$F$200,F3)</f>
        <v>199</v>
      </c>
      <c r="F2" s="53" t="str">
        <f>CONCATENATE(G2," , ",H2)</f>
        <v xml:space="preserve"> , </v>
      </c>
      <c r="I2" s="54"/>
      <c r="J2" s="54"/>
      <c r="K2" s="55">
        <f>(I2-J2)/365.25</f>
        <v>0</v>
      </c>
      <c r="Q2" s="56"/>
      <c r="R2" s="56"/>
    </row>
    <row r="3" spans="1:38" s="8" customFormat="1" x14ac:dyDescent="0.45">
      <c r="D3" s="8">
        <f t="shared" si="0"/>
        <v>199</v>
      </c>
      <c r="F3" s="53" t="str">
        <f t="shared" ref="F3:F66" si="1">CONCATENATE(G3," , ",H3)</f>
        <v xml:space="preserve"> , </v>
      </c>
      <c r="I3" s="57"/>
      <c r="K3" s="58">
        <f t="shared" ref="K3:K66" si="2">(I3-J3)/365.25</f>
        <v>0</v>
      </c>
      <c r="Q3" s="50"/>
      <c r="R3" s="50"/>
    </row>
    <row r="4" spans="1:38" s="53" customFormat="1" x14ac:dyDescent="0.45">
      <c r="D4" s="53">
        <f t="shared" si="0"/>
        <v>199</v>
      </c>
      <c r="F4" s="53" t="str">
        <f t="shared" si="1"/>
        <v xml:space="preserve"> , </v>
      </c>
      <c r="I4" s="54">
        <f t="shared" ref="I3:I66" ca="1" si="3">TODAY()</f>
        <v>44131</v>
      </c>
      <c r="K4" s="55">
        <f t="shared" ca="1" si="2"/>
        <v>120.82409308692677</v>
      </c>
      <c r="Q4" s="56"/>
      <c r="R4" s="56"/>
    </row>
    <row r="5" spans="1:38" s="8" customFormat="1" x14ac:dyDescent="0.45">
      <c r="D5" s="8">
        <f t="shared" si="0"/>
        <v>199</v>
      </c>
      <c r="F5" s="53" t="str">
        <f t="shared" si="1"/>
        <v xml:space="preserve"> , </v>
      </c>
      <c r="I5" s="57">
        <f t="shared" ca="1" si="3"/>
        <v>44131</v>
      </c>
      <c r="K5" s="58">
        <f t="shared" ca="1" si="2"/>
        <v>120.82409308692677</v>
      </c>
      <c r="Q5" s="50"/>
      <c r="R5" s="50"/>
    </row>
    <row r="6" spans="1:38" s="53" customFormat="1" x14ac:dyDescent="0.45">
      <c r="D6" s="53">
        <f t="shared" si="0"/>
        <v>199</v>
      </c>
      <c r="F6" s="53" t="str">
        <f t="shared" si="1"/>
        <v xml:space="preserve"> , </v>
      </c>
      <c r="I6" s="54">
        <f t="shared" ca="1" si="3"/>
        <v>44131</v>
      </c>
      <c r="K6" s="55">
        <f t="shared" ca="1" si="2"/>
        <v>120.82409308692677</v>
      </c>
      <c r="Q6" s="56"/>
      <c r="R6" s="56"/>
    </row>
    <row r="7" spans="1:38" s="8" customFormat="1" x14ac:dyDescent="0.45">
      <c r="D7" s="8">
        <f t="shared" si="0"/>
        <v>199</v>
      </c>
      <c r="F7" s="53" t="str">
        <f t="shared" si="1"/>
        <v xml:space="preserve"> , </v>
      </c>
      <c r="I7" s="57">
        <f t="shared" ca="1" si="3"/>
        <v>44131</v>
      </c>
      <c r="K7" s="58">
        <f t="shared" ca="1" si="2"/>
        <v>120.82409308692677</v>
      </c>
      <c r="Q7" s="50"/>
      <c r="R7" s="50"/>
    </row>
    <row r="8" spans="1:38" s="53" customFormat="1" x14ac:dyDescent="0.45">
      <c r="D8" s="53">
        <f t="shared" si="0"/>
        <v>199</v>
      </c>
      <c r="F8" s="53" t="str">
        <f t="shared" si="1"/>
        <v xml:space="preserve"> , </v>
      </c>
      <c r="I8" s="54">
        <f t="shared" ca="1" si="3"/>
        <v>44131</v>
      </c>
      <c r="K8" s="55">
        <f t="shared" ca="1" si="2"/>
        <v>120.82409308692677</v>
      </c>
      <c r="Q8" s="56"/>
      <c r="R8" s="56"/>
    </row>
    <row r="9" spans="1:38" s="8" customFormat="1" x14ac:dyDescent="0.45">
      <c r="D9" s="8">
        <f t="shared" si="0"/>
        <v>199</v>
      </c>
      <c r="F9" s="53" t="str">
        <f t="shared" si="1"/>
        <v xml:space="preserve"> , </v>
      </c>
      <c r="I9" s="57">
        <f t="shared" ca="1" si="3"/>
        <v>44131</v>
      </c>
      <c r="K9" s="58">
        <f t="shared" ca="1" si="2"/>
        <v>120.82409308692677</v>
      </c>
      <c r="Q9" s="50"/>
      <c r="R9" s="50"/>
    </row>
    <row r="10" spans="1:38" s="53" customFormat="1" x14ac:dyDescent="0.45">
      <c r="D10" s="53">
        <f t="shared" si="0"/>
        <v>199</v>
      </c>
      <c r="F10" s="53" t="str">
        <f t="shared" si="1"/>
        <v xml:space="preserve"> , </v>
      </c>
      <c r="I10" s="54">
        <f t="shared" ca="1" si="3"/>
        <v>44131</v>
      </c>
      <c r="K10" s="55">
        <f t="shared" ca="1" si="2"/>
        <v>120.82409308692677</v>
      </c>
      <c r="Q10" s="56"/>
      <c r="R10" s="56"/>
    </row>
    <row r="11" spans="1:38" s="8" customFormat="1" x14ac:dyDescent="0.45">
      <c r="D11" s="8">
        <f t="shared" si="0"/>
        <v>199</v>
      </c>
      <c r="F11" s="53" t="str">
        <f t="shared" si="1"/>
        <v xml:space="preserve"> , </v>
      </c>
      <c r="I11" s="57">
        <f t="shared" ca="1" si="3"/>
        <v>44131</v>
      </c>
      <c r="K11" s="58">
        <f t="shared" ca="1" si="2"/>
        <v>120.82409308692677</v>
      </c>
      <c r="Q11" s="50"/>
      <c r="R11" s="50"/>
    </row>
    <row r="12" spans="1:38" s="53" customFormat="1" x14ac:dyDescent="0.45">
      <c r="D12" s="53">
        <f t="shared" si="0"/>
        <v>199</v>
      </c>
      <c r="F12" s="53" t="str">
        <f t="shared" si="1"/>
        <v xml:space="preserve"> , </v>
      </c>
      <c r="I12" s="54">
        <f t="shared" ca="1" si="3"/>
        <v>44131</v>
      </c>
      <c r="K12" s="55">
        <f t="shared" ca="1" si="2"/>
        <v>120.82409308692677</v>
      </c>
      <c r="Q12" s="56"/>
      <c r="R12" s="56"/>
    </row>
    <row r="13" spans="1:38" s="8" customFormat="1" x14ac:dyDescent="0.45">
      <c r="D13" s="8">
        <f t="shared" si="0"/>
        <v>199</v>
      </c>
      <c r="F13" s="53" t="str">
        <f t="shared" si="1"/>
        <v xml:space="preserve"> , </v>
      </c>
      <c r="I13" s="57">
        <f t="shared" ca="1" si="3"/>
        <v>44131</v>
      </c>
      <c r="K13" s="58">
        <f t="shared" ca="1" si="2"/>
        <v>120.82409308692677</v>
      </c>
      <c r="Q13" s="50"/>
      <c r="R13" s="50"/>
    </row>
    <row r="14" spans="1:38" s="53" customFormat="1" x14ac:dyDescent="0.45">
      <c r="D14" s="53">
        <f t="shared" si="0"/>
        <v>199</v>
      </c>
      <c r="F14" s="53" t="str">
        <f t="shared" si="1"/>
        <v xml:space="preserve"> , </v>
      </c>
      <c r="I14" s="54">
        <f t="shared" ca="1" si="3"/>
        <v>44131</v>
      </c>
      <c r="K14" s="55">
        <f t="shared" ca="1" si="2"/>
        <v>120.82409308692677</v>
      </c>
      <c r="Q14" s="56"/>
      <c r="R14" s="56"/>
    </row>
    <row r="15" spans="1:38" s="8" customFormat="1" x14ac:dyDescent="0.45">
      <c r="D15" s="8">
        <f t="shared" si="0"/>
        <v>199</v>
      </c>
      <c r="F15" s="53" t="str">
        <f t="shared" si="1"/>
        <v xml:space="preserve"> , </v>
      </c>
      <c r="I15" s="57">
        <f t="shared" ca="1" si="3"/>
        <v>44131</v>
      </c>
      <c r="K15" s="58">
        <f t="shared" ca="1" si="2"/>
        <v>120.82409308692677</v>
      </c>
      <c r="Q15" s="50"/>
      <c r="R15" s="50"/>
    </row>
    <row r="16" spans="1:38" s="5" customFormat="1" x14ac:dyDescent="0.45">
      <c r="D16" s="53">
        <f t="shared" si="0"/>
        <v>199</v>
      </c>
      <c r="F16" s="53" t="str">
        <f t="shared" si="1"/>
        <v xml:space="preserve"> , </v>
      </c>
      <c r="I16" s="7">
        <f t="shared" ca="1" si="3"/>
        <v>44131</v>
      </c>
      <c r="K16" s="43">
        <f t="shared" ca="1" si="2"/>
        <v>120.82409308692677</v>
      </c>
      <c r="Q16" s="48"/>
      <c r="R16" s="48"/>
    </row>
    <row r="17" spans="4:18" s="8" customFormat="1" x14ac:dyDescent="0.45">
      <c r="D17" s="8">
        <f t="shared" si="0"/>
        <v>199</v>
      </c>
      <c r="F17" s="53" t="str">
        <f t="shared" si="1"/>
        <v xml:space="preserve"> , </v>
      </c>
      <c r="I17" s="57">
        <f t="shared" ca="1" si="3"/>
        <v>44131</v>
      </c>
      <c r="K17" s="58">
        <f t="shared" ca="1" si="2"/>
        <v>120.82409308692677</v>
      </c>
      <c r="Q17" s="50"/>
      <c r="R17" s="50"/>
    </row>
    <row r="18" spans="4:18" s="5" customFormat="1" x14ac:dyDescent="0.45">
      <c r="D18" s="53">
        <f t="shared" si="0"/>
        <v>199</v>
      </c>
      <c r="F18" s="53" t="str">
        <f t="shared" si="1"/>
        <v xml:space="preserve"> , </v>
      </c>
      <c r="I18" s="7">
        <f t="shared" ca="1" si="3"/>
        <v>44131</v>
      </c>
      <c r="K18" s="43">
        <f t="shared" ca="1" si="2"/>
        <v>120.82409308692677</v>
      </c>
      <c r="Q18" s="48"/>
      <c r="R18" s="48"/>
    </row>
    <row r="19" spans="4:18" s="8" customFormat="1" x14ac:dyDescent="0.45">
      <c r="D19" s="53">
        <f t="shared" si="0"/>
        <v>199</v>
      </c>
      <c r="F19" s="53" t="str">
        <f t="shared" si="1"/>
        <v xml:space="preserve"> , </v>
      </c>
      <c r="I19" s="57">
        <f t="shared" ca="1" si="3"/>
        <v>44131</v>
      </c>
      <c r="K19" s="58">
        <f t="shared" ca="1" si="2"/>
        <v>120.82409308692677</v>
      </c>
      <c r="Q19" s="50"/>
      <c r="R19" s="50"/>
    </row>
    <row r="20" spans="4:18" s="5" customFormat="1" x14ac:dyDescent="0.45">
      <c r="D20" s="53">
        <f t="shared" si="0"/>
        <v>199</v>
      </c>
      <c r="F20" s="53" t="str">
        <f t="shared" si="1"/>
        <v xml:space="preserve"> , </v>
      </c>
      <c r="I20" s="7">
        <f t="shared" ca="1" si="3"/>
        <v>44131</v>
      </c>
      <c r="K20" s="43">
        <f t="shared" ca="1" si="2"/>
        <v>120.82409308692677</v>
      </c>
      <c r="Q20" s="48"/>
      <c r="R20" s="48"/>
    </row>
    <row r="21" spans="4:18" s="8" customFormat="1" x14ac:dyDescent="0.45">
      <c r="D21" s="53">
        <f t="shared" si="0"/>
        <v>199</v>
      </c>
      <c r="F21" s="53" t="str">
        <f t="shared" si="1"/>
        <v xml:space="preserve"> , </v>
      </c>
      <c r="I21" s="57">
        <f t="shared" ca="1" si="3"/>
        <v>44131</v>
      </c>
      <c r="K21" s="58">
        <f t="shared" ca="1" si="2"/>
        <v>120.82409308692677</v>
      </c>
      <c r="Q21" s="50"/>
      <c r="R21" s="50"/>
    </row>
    <row r="22" spans="4:18" s="5" customFormat="1" x14ac:dyDescent="0.45">
      <c r="D22" s="53">
        <f t="shared" si="0"/>
        <v>199</v>
      </c>
      <c r="F22" s="53" t="str">
        <f t="shared" si="1"/>
        <v xml:space="preserve"> , </v>
      </c>
      <c r="I22" s="7">
        <f t="shared" ca="1" si="3"/>
        <v>44131</v>
      </c>
      <c r="K22" s="43">
        <f t="shared" ca="1" si="2"/>
        <v>120.82409308692677</v>
      </c>
      <c r="Q22" s="48"/>
      <c r="R22" s="48"/>
    </row>
    <row r="23" spans="4:18" s="8" customFormat="1" x14ac:dyDescent="0.45">
      <c r="D23" s="53">
        <f t="shared" si="0"/>
        <v>199</v>
      </c>
      <c r="F23" s="53" t="str">
        <f t="shared" si="1"/>
        <v xml:space="preserve"> , </v>
      </c>
      <c r="I23" s="57">
        <f t="shared" ca="1" si="3"/>
        <v>44131</v>
      </c>
      <c r="K23" s="58">
        <f t="shared" ca="1" si="2"/>
        <v>120.82409308692677</v>
      </c>
      <c r="Q23" s="50"/>
      <c r="R23" s="50"/>
    </row>
    <row r="24" spans="4:18" s="5" customFormat="1" x14ac:dyDescent="0.45">
      <c r="D24" s="53">
        <f t="shared" si="0"/>
        <v>199</v>
      </c>
      <c r="F24" s="53" t="str">
        <f t="shared" si="1"/>
        <v xml:space="preserve"> , </v>
      </c>
      <c r="I24" s="7">
        <f t="shared" ca="1" si="3"/>
        <v>44131</v>
      </c>
      <c r="K24" s="43">
        <f t="shared" ca="1" si="2"/>
        <v>120.82409308692677</v>
      </c>
      <c r="Q24" s="48"/>
      <c r="R24" s="48"/>
    </row>
    <row r="25" spans="4:18" s="8" customFormat="1" x14ac:dyDescent="0.45">
      <c r="D25" s="53">
        <f t="shared" si="0"/>
        <v>199</v>
      </c>
      <c r="F25" s="53" t="str">
        <f t="shared" si="1"/>
        <v xml:space="preserve"> , </v>
      </c>
      <c r="I25" s="57">
        <f t="shared" ca="1" si="3"/>
        <v>44131</v>
      </c>
      <c r="K25" s="58">
        <f t="shared" ca="1" si="2"/>
        <v>120.82409308692677</v>
      </c>
      <c r="Q25" s="50"/>
      <c r="R25" s="50"/>
    </row>
    <row r="26" spans="4:18" s="5" customFormat="1" x14ac:dyDescent="0.45">
      <c r="D26" s="53">
        <f t="shared" si="0"/>
        <v>199</v>
      </c>
      <c r="F26" s="53" t="str">
        <f t="shared" si="1"/>
        <v xml:space="preserve"> , </v>
      </c>
      <c r="I26" s="7">
        <f t="shared" ca="1" si="3"/>
        <v>44131</v>
      </c>
      <c r="K26" s="43">
        <f t="shared" ca="1" si="2"/>
        <v>120.82409308692677</v>
      </c>
      <c r="Q26" s="48"/>
      <c r="R26" s="48"/>
    </row>
    <row r="27" spans="4:18" s="8" customFormat="1" x14ac:dyDescent="0.45">
      <c r="D27" s="53">
        <f t="shared" si="0"/>
        <v>199</v>
      </c>
      <c r="F27" s="53" t="str">
        <f t="shared" si="1"/>
        <v xml:space="preserve"> , </v>
      </c>
      <c r="I27" s="57">
        <f t="shared" ca="1" si="3"/>
        <v>44131</v>
      </c>
      <c r="K27" s="58">
        <f t="shared" ca="1" si="2"/>
        <v>120.82409308692677</v>
      </c>
      <c r="Q27" s="50"/>
      <c r="R27" s="50"/>
    </row>
    <row r="28" spans="4:18" s="5" customFormat="1" x14ac:dyDescent="0.45">
      <c r="D28" s="53">
        <f t="shared" si="0"/>
        <v>199</v>
      </c>
      <c r="F28" s="53" t="str">
        <f t="shared" si="1"/>
        <v xml:space="preserve"> , </v>
      </c>
      <c r="I28" s="7">
        <f t="shared" ca="1" si="3"/>
        <v>44131</v>
      </c>
      <c r="K28" s="43">
        <f t="shared" ca="1" si="2"/>
        <v>120.82409308692677</v>
      </c>
      <c r="Q28" s="48"/>
      <c r="R28" s="48"/>
    </row>
    <row r="29" spans="4:18" s="8" customFormat="1" x14ac:dyDescent="0.45">
      <c r="D29" s="53">
        <f t="shared" si="0"/>
        <v>199</v>
      </c>
      <c r="F29" s="53" t="str">
        <f t="shared" si="1"/>
        <v xml:space="preserve"> , </v>
      </c>
      <c r="I29" s="57">
        <f t="shared" ca="1" si="3"/>
        <v>44131</v>
      </c>
      <c r="K29" s="58">
        <f t="shared" ca="1" si="2"/>
        <v>120.82409308692677</v>
      </c>
      <c r="Q29" s="50"/>
      <c r="R29" s="50"/>
    </row>
    <row r="30" spans="4:18" s="5" customFormat="1" x14ac:dyDescent="0.45">
      <c r="D30" s="53">
        <f t="shared" si="0"/>
        <v>199</v>
      </c>
      <c r="F30" s="53" t="str">
        <f t="shared" si="1"/>
        <v xml:space="preserve"> , </v>
      </c>
      <c r="I30" s="7">
        <f t="shared" ca="1" si="3"/>
        <v>44131</v>
      </c>
      <c r="K30" s="43">
        <f t="shared" ca="1" si="2"/>
        <v>120.82409308692677</v>
      </c>
      <c r="Q30" s="48"/>
      <c r="R30" s="48"/>
    </row>
    <row r="31" spans="4:18" s="8" customFormat="1" x14ac:dyDescent="0.45">
      <c r="D31" s="53">
        <f t="shared" si="0"/>
        <v>199</v>
      </c>
      <c r="F31" s="53" t="str">
        <f t="shared" si="1"/>
        <v xml:space="preserve"> , </v>
      </c>
      <c r="I31" s="57">
        <f ca="1">TODAY()</f>
        <v>44131</v>
      </c>
      <c r="K31" s="58">
        <f t="shared" ca="1" si="2"/>
        <v>120.82409308692677</v>
      </c>
      <c r="Q31" s="50"/>
      <c r="R31" s="50"/>
    </row>
    <row r="32" spans="4:18" s="5" customFormat="1" x14ac:dyDescent="0.45">
      <c r="D32" s="53">
        <f t="shared" si="0"/>
        <v>199</v>
      </c>
      <c r="F32" s="53" t="str">
        <f t="shared" si="1"/>
        <v xml:space="preserve"> , </v>
      </c>
      <c r="I32" s="7">
        <f t="shared" ca="1" si="3"/>
        <v>44131</v>
      </c>
      <c r="K32" s="43">
        <f t="shared" ca="1" si="2"/>
        <v>120.82409308692677</v>
      </c>
      <c r="Q32" s="48"/>
      <c r="R32" s="48"/>
    </row>
    <row r="33" spans="4:18" s="8" customFormat="1" x14ac:dyDescent="0.45">
      <c r="D33" s="53">
        <f t="shared" si="0"/>
        <v>199</v>
      </c>
      <c r="F33" s="53" t="str">
        <f t="shared" si="1"/>
        <v xml:space="preserve"> , </v>
      </c>
      <c r="I33" s="57">
        <f t="shared" ca="1" si="3"/>
        <v>44131</v>
      </c>
      <c r="K33" s="58">
        <f t="shared" ca="1" si="2"/>
        <v>120.82409308692677</v>
      </c>
      <c r="Q33" s="50"/>
      <c r="R33" s="50"/>
    </row>
    <row r="34" spans="4:18" s="5" customFormat="1" x14ac:dyDescent="0.45">
      <c r="D34" s="53">
        <f t="shared" si="0"/>
        <v>199</v>
      </c>
      <c r="F34" s="53" t="str">
        <f t="shared" si="1"/>
        <v xml:space="preserve"> , </v>
      </c>
      <c r="I34" s="7">
        <f t="shared" ca="1" si="3"/>
        <v>44131</v>
      </c>
      <c r="K34" s="43">
        <f t="shared" ca="1" si="2"/>
        <v>120.82409308692677</v>
      </c>
      <c r="Q34" s="48"/>
      <c r="R34" s="48"/>
    </row>
    <row r="35" spans="4:18" s="8" customFormat="1" x14ac:dyDescent="0.45">
      <c r="D35" s="53">
        <f t="shared" si="0"/>
        <v>199</v>
      </c>
      <c r="F35" s="53" t="str">
        <f t="shared" si="1"/>
        <v xml:space="preserve"> , </v>
      </c>
      <c r="I35" s="57">
        <f t="shared" ca="1" si="3"/>
        <v>44131</v>
      </c>
      <c r="K35" s="58">
        <f t="shared" ca="1" si="2"/>
        <v>120.82409308692677</v>
      </c>
      <c r="Q35" s="50"/>
      <c r="R35" s="50"/>
    </row>
    <row r="36" spans="4:18" s="5" customFormat="1" x14ac:dyDescent="0.45">
      <c r="D36" s="53">
        <f t="shared" si="0"/>
        <v>199</v>
      </c>
      <c r="F36" s="53" t="str">
        <f t="shared" si="1"/>
        <v xml:space="preserve"> , </v>
      </c>
      <c r="I36" s="7">
        <f t="shared" ca="1" si="3"/>
        <v>44131</v>
      </c>
      <c r="K36" s="43">
        <f ca="1">(I36-J36)/365.25</f>
        <v>120.82409308692677</v>
      </c>
      <c r="Q36" s="48"/>
      <c r="R36" s="48"/>
    </row>
    <row r="37" spans="4:18" s="8" customFormat="1" x14ac:dyDescent="0.45">
      <c r="D37" s="53">
        <f t="shared" si="0"/>
        <v>199</v>
      </c>
      <c r="F37" s="53" t="str">
        <f t="shared" si="1"/>
        <v xml:space="preserve"> , </v>
      </c>
      <c r="I37" s="57">
        <f t="shared" ca="1" si="3"/>
        <v>44131</v>
      </c>
      <c r="K37" s="58">
        <f t="shared" ca="1" si="2"/>
        <v>120.82409308692677</v>
      </c>
      <c r="Q37" s="50"/>
      <c r="R37" s="50"/>
    </row>
    <row r="38" spans="4:18" s="5" customFormat="1" x14ac:dyDescent="0.45">
      <c r="D38" s="53">
        <f t="shared" si="0"/>
        <v>199</v>
      </c>
      <c r="F38" s="53" t="str">
        <f t="shared" si="1"/>
        <v xml:space="preserve"> , </v>
      </c>
      <c r="I38" s="7">
        <f t="shared" ca="1" si="3"/>
        <v>44131</v>
      </c>
      <c r="K38" s="43">
        <f t="shared" ca="1" si="2"/>
        <v>120.82409308692677</v>
      </c>
      <c r="Q38" s="48"/>
      <c r="R38" s="48"/>
    </row>
    <row r="39" spans="4:18" s="8" customFormat="1" x14ac:dyDescent="0.45">
      <c r="D39" s="53">
        <f t="shared" si="0"/>
        <v>199</v>
      </c>
      <c r="F39" s="53" t="str">
        <f t="shared" si="1"/>
        <v xml:space="preserve"> , </v>
      </c>
      <c r="I39" s="57">
        <f t="shared" ca="1" si="3"/>
        <v>44131</v>
      </c>
      <c r="K39" s="58">
        <f t="shared" ca="1" si="2"/>
        <v>120.82409308692677</v>
      </c>
      <c r="Q39" s="50"/>
      <c r="R39" s="50"/>
    </row>
    <row r="40" spans="4:18" s="5" customFormat="1" x14ac:dyDescent="0.45">
      <c r="D40" s="53">
        <f t="shared" si="0"/>
        <v>199</v>
      </c>
      <c r="F40" s="53" t="str">
        <f t="shared" si="1"/>
        <v xml:space="preserve"> , </v>
      </c>
      <c r="I40" s="7">
        <f t="shared" ca="1" si="3"/>
        <v>44131</v>
      </c>
      <c r="K40" s="43">
        <f t="shared" ca="1" si="2"/>
        <v>120.82409308692677</v>
      </c>
      <c r="Q40" s="48"/>
      <c r="R40" s="48"/>
    </row>
    <row r="41" spans="4:18" s="8" customFormat="1" x14ac:dyDescent="0.45">
      <c r="D41" s="53">
        <f t="shared" si="0"/>
        <v>199</v>
      </c>
      <c r="F41" s="53" t="str">
        <f t="shared" si="1"/>
        <v xml:space="preserve"> , </v>
      </c>
      <c r="I41" s="57">
        <f t="shared" ca="1" si="3"/>
        <v>44131</v>
      </c>
      <c r="K41" s="58">
        <f t="shared" ca="1" si="2"/>
        <v>120.82409308692677</v>
      </c>
      <c r="Q41" s="50"/>
      <c r="R41" s="50"/>
    </row>
    <row r="42" spans="4:18" s="5" customFormat="1" x14ac:dyDescent="0.45">
      <c r="D42" s="53">
        <f t="shared" si="0"/>
        <v>199</v>
      </c>
      <c r="F42" s="53" t="str">
        <f t="shared" si="1"/>
        <v xml:space="preserve"> , </v>
      </c>
      <c r="I42" s="7">
        <f t="shared" ca="1" si="3"/>
        <v>44131</v>
      </c>
      <c r="K42" s="43">
        <f t="shared" ca="1" si="2"/>
        <v>120.82409308692677</v>
      </c>
      <c r="Q42" s="48"/>
      <c r="R42" s="48"/>
    </row>
    <row r="43" spans="4:18" s="8" customFormat="1" x14ac:dyDescent="0.45">
      <c r="D43" s="53">
        <f t="shared" si="0"/>
        <v>199</v>
      </c>
      <c r="F43" s="53" t="str">
        <f t="shared" si="1"/>
        <v xml:space="preserve"> , </v>
      </c>
      <c r="I43" s="57">
        <f t="shared" ca="1" si="3"/>
        <v>44131</v>
      </c>
      <c r="K43" s="58">
        <f t="shared" ca="1" si="2"/>
        <v>120.82409308692677</v>
      </c>
      <c r="Q43" s="50"/>
      <c r="R43" s="50"/>
    </row>
    <row r="44" spans="4:18" s="5" customFormat="1" x14ac:dyDescent="0.45">
      <c r="D44" s="53">
        <f t="shared" si="0"/>
        <v>199</v>
      </c>
      <c r="F44" s="53" t="str">
        <f t="shared" si="1"/>
        <v xml:space="preserve"> , </v>
      </c>
      <c r="I44" s="7">
        <f t="shared" ca="1" si="3"/>
        <v>44131</v>
      </c>
      <c r="K44" s="43">
        <f t="shared" ca="1" si="2"/>
        <v>120.82409308692677</v>
      </c>
      <c r="Q44" s="48"/>
      <c r="R44" s="48"/>
    </row>
    <row r="45" spans="4:18" s="8" customFormat="1" x14ac:dyDescent="0.45">
      <c r="D45" s="53">
        <f t="shared" si="0"/>
        <v>199</v>
      </c>
      <c r="F45" s="53" t="str">
        <f t="shared" si="1"/>
        <v xml:space="preserve"> , </v>
      </c>
      <c r="I45" s="57">
        <f t="shared" ca="1" si="3"/>
        <v>44131</v>
      </c>
      <c r="K45" s="58">
        <f t="shared" ca="1" si="2"/>
        <v>120.82409308692677</v>
      </c>
      <c r="Q45" s="50"/>
      <c r="R45" s="50"/>
    </row>
    <row r="46" spans="4:18" s="5" customFormat="1" x14ac:dyDescent="0.45">
      <c r="D46" s="53">
        <f t="shared" si="0"/>
        <v>199</v>
      </c>
      <c r="F46" s="53" t="str">
        <f t="shared" si="1"/>
        <v xml:space="preserve"> , </v>
      </c>
      <c r="I46" s="7">
        <f t="shared" ca="1" si="3"/>
        <v>44131</v>
      </c>
      <c r="K46" s="43">
        <f t="shared" ca="1" si="2"/>
        <v>120.82409308692677</v>
      </c>
      <c r="Q46" s="48"/>
      <c r="R46" s="48"/>
    </row>
    <row r="47" spans="4:18" s="8" customFormat="1" x14ac:dyDescent="0.45">
      <c r="D47" s="53">
        <f t="shared" si="0"/>
        <v>199</v>
      </c>
      <c r="F47" s="53" t="str">
        <f t="shared" si="1"/>
        <v xml:space="preserve"> , </v>
      </c>
      <c r="I47" s="57">
        <f ca="1">TODAY()</f>
        <v>44131</v>
      </c>
      <c r="K47" s="58">
        <f t="shared" ca="1" si="2"/>
        <v>120.82409308692677</v>
      </c>
      <c r="Q47" s="50"/>
      <c r="R47" s="50"/>
    </row>
    <row r="48" spans="4:18" s="5" customFormat="1" x14ac:dyDescent="0.45">
      <c r="D48" s="53">
        <f t="shared" si="0"/>
        <v>199</v>
      </c>
      <c r="F48" s="53" t="str">
        <f t="shared" si="1"/>
        <v xml:space="preserve"> , </v>
      </c>
      <c r="I48" s="7">
        <f t="shared" ca="1" si="3"/>
        <v>44131</v>
      </c>
      <c r="K48" s="43">
        <f t="shared" ca="1" si="2"/>
        <v>120.82409308692677</v>
      </c>
      <c r="Q48" s="48"/>
      <c r="R48" s="48"/>
    </row>
    <row r="49" spans="4:18" s="8" customFormat="1" x14ac:dyDescent="0.45">
      <c r="D49" s="53">
        <f t="shared" si="0"/>
        <v>199</v>
      </c>
      <c r="F49" s="53" t="str">
        <f t="shared" si="1"/>
        <v xml:space="preserve"> , </v>
      </c>
      <c r="I49" s="57">
        <f t="shared" ca="1" si="3"/>
        <v>44131</v>
      </c>
      <c r="K49" s="58">
        <f t="shared" ca="1" si="2"/>
        <v>120.82409308692677</v>
      </c>
      <c r="Q49" s="50"/>
      <c r="R49" s="50"/>
    </row>
    <row r="50" spans="4:18" s="5" customFormat="1" x14ac:dyDescent="0.45">
      <c r="D50" s="53">
        <f t="shared" si="0"/>
        <v>199</v>
      </c>
      <c r="F50" s="53" t="str">
        <f t="shared" si="1"/>
        <v xml:space="preserve"> , </v>
      </c>
      <c r="I50" s="7">
        <f t="shared" ca="1" si="3"/>
        <v>44131</v>
      </c>
      <c r="K50" s="43">
        <f t="shared" ca="1" si="2"/>
        <v>120.82409308692677</v>
      </c>
      <c r="Q50" s="48"/>
      <c r="R50" s="48"/>
    </row>
    <row r="51" spans="4:18" s="8" customFormat="1" x14ac:dyDescent="0.45">
      <c r="D51" s="53">
        <f t="shared" si="0"/>
        <v>199</v>
      </c>
      <c r="F51" s="53" t="str">
        <f t="shared" si="1"/>
        <v xml:space="preserve"> , </v>
      </c>
      <c r="I51" s="57">
        <f t="shared" ca="1" si="3"/>
        <v>44131</v>
      </c>
      <c r="K51" s="58">
        <f t="shared" ca="1" si="2"/>
        <v>120.82409308692677</v>
      </c>
      <c r="Q51" s="50"/>
      <c r="R51" s="50"/>
    </row>
    <row r="52" spans="4:18" s="5" customFormat="1" x14ac:dyDescent="0.45">
      <c r="D52" s="53">
        <f t="shared" si="0"/>
        <v>199</v>
      </c>
      <c r="F52" s="53" t="str">
        <f t="shared" si="1"/>
        <v xml:space="preserve"> , </v>
      </c>
      <c r="I52" s="7">
        <f t="shared" ca="1" si="3"/>
        <v>44131</v>
      </c>
      <c r="K52" s="43">
        <f t="shared" ca="1" si="2"/>
        <v>120.82409308692677</v>
      </c>
      <c r="Q52" s="48"/>
      <c r="R52" s="48"/>
    </row>
    <row r="53" spans="4:18" s="8" customFormat="1" x14ac:dyDescent="0.45">
      <c r="D53" s="53">
        <f t="shared" si="0"/>
        <v>199</v>
      </c>
      <c r="F53" s="53" t="str">
        <f t="shared" si="1"/>
        <v xml:space="preserve"> , </v>
      </c>
      <c r="I53" s="57">
        <f t="shared" ca="1" si="3"/>
        <v>44131</v>
      </c>
      <c r="K53" s="58">
        <f t="shared" ca="1" si="2"/>
        <v>120.82409308692677</v>
      </c>
      <c r="Q53" s="50"/>
      <c r="R53" s="50"/>
    </row>
    <row r="54" spans="4:18" s="5" customFormat="1" x14ac:dyDescent="0.45">
      <c r="D54" s="53">
        <f t="shared" si="0"/>
        <v>199</v>
      </c>
      <c r="F54" s="53" t="str">
        <f t="shared" si="1"/>
        <v xml:space="preserve"> , </v>
      </c>
      <c r="I54" s="7">
        <f t="shared" ca="1" si="3"/>
        <v>44131</v>
      </c>
      <c r="K54" s="43">
        <f t="shared" ca="1" si="2"/>
        <v>120.82409308692677</v>
      </c>
      <c r="Q54" s="48"/>
      <c r="R54" s="48"/>
    </row>
    <row r="55" spans="4:18" s="8" customFormat="1" x14ac:dyDescent="0.45">
      <c r="D55" s="53">
        <f t="shared" si="0"/>
        <v>199</v>
      </c>
      <c r="F55" s="53" t="str">
        <f t="shared" si="1"/>
        <v xml:space="preserve"> , </v>
      </c>
      <c r="I55" s="57">
        <f t="shared" ca="1" si="3"/>
        <v>44131</v>
      </c>
      <c r="K55" s="58">
        <f t="shared" ca="1" si="2"/>
        <v>120.82409308692677</v>
      </c>
      <c r="Q55" s="50"/>
      <c r="R55" s="50"/>
    </row>
    <row r="56" spans="4:18" s="5" customFormat="1" x14ac:dyDescent="0.45">
      <c r="D56" s="53">
        <f t="shared" si="0"/>
        <v>199</v>
      </c>
      <c r="F56" s="53" t="str">
        <f t="shared" si="1"/>
        <v xml:space="preserve"> , </v>
      </c>
      <c r="I56" s="7">
        <f t="shared" ca="1" si="3"/>
        <v>44131</v>
      </c>
      <c r="K56" s="43">
        <f t="shared" ca="1" si="2"/>
        <v>120.82409308692677</v>
      </c>
      <c r="Q56" s="48"/>
      <c r="R56" s="48"/>
    </row>
    <row r="57" spans="4:18" s="8" customFormat="1" x14ac:dyDescent="0.45">
      <c r="D57" s="53">
        <f t="shared" si="0"/>
        <v>199</v>
      </c>
      <c r="F57" s="53" t="str">
        <f t="shared" si="1"/>
        <v xml:space="preserve"> , </v>
      </c>
      <c r="I57" s="57">
        <f t="shared" ca="1" si="3"/>
        <v>44131</v>
      </c>
      <c r="K57" s="58">
        <f t="shared" ca="1" si="2"/>
        <v>120.82409308692677</v>
      </c>
      <c r="Q57" s="50"/>
      <c r="R57" s="50"/>
    </row>
    <row r="58" spans="4:18" s="5" customFormat="1" x14ac:dyDescent="0.45">
      <c r="D58" s="53">
        <f t="shared" si="0"/>
        <v>199</v>
      </c>
      <c r="F58" s="53" t="str">
        <f t="shared" si="1"/>
        <v xml:space="preserve"> , </v>
      </c>
      <c r="I58" s="7">
        <f t="shared" ca="1" si="3"/>
        <v>44131</v>
      </c>
      <c r="K58" s="43">
        <f ca="1">(I58-J58)/365.25</f>
        <v>120.82409308692677</v>
      </c>
      <c r="Q58" s="48"/>
      <c r="R58" s="48"/>
    </row>
    <row r="59" spans="4:18" s="8" customFormat="1" x14ac:dyDescent="0.45">
      <c r="D59" s="53">
        <f t="shared" si="0"/>
        <v>199</v>
      </c>
      <c r="F59" s="53" t="str">
        <f t="shared" si="1"/>
        <v xml:space="preserve"> , </v>
      </c>
      <c r="I59" s="57">
        <f t="shared" ca="1" si="3"/>
        <v>44131</v>
      </c>
      <c r="K59" s="58">
        <f t="shared" ca="1" si="2"/>
        <v>120.82409308692677</v>
      </c>
      <c r="Q59" s="50"/>
      <c r="R59" s="50"/>
    </row>
    <row r="60" spans="4:18" s="5" customFormat="1" x14ac:dyDescent="0.45">
      <c r="D60" s="53">
        <f t="shared" si="0"/>
        <v>199</v>
      </c>
      <c r="F60" s="53" t="str">
        <f t="shared" si="1"/>
        <v xml:space="preserve"> , </v>
      </c>
      <c r="I60" s="7">
        <f t="shared" ca="1" si="3"/>
        <v>44131</v>
      </c>
      <c r="K60" s="43">
        <f t="shared" ca="1" si="2"/>
        <v>120.82409308692677</v>
      </c>
      <c r="Q60" s="48"/>
      <c r="R60" s="48"/>
    </row>
    <row r="61" spans="4:18" s="8" customFormat="1" x14ac:dyDescent="0.45">
      <c r="D61" s="53">
        <f t="shared" si="0"/>
        <v>199</v>
      </c>
      <c r="F61" s="53" t="str">
        <f t="shared" si="1"/>
        <v xml:space="preserve"> , </v>
      </c>
      <c r="I61" s="57">
        <f t="shared" ca="1" si="3"/>
        <v>44131</v>
      </c>
      <c r="K61" s="58">
        <f t="shared" ca="1" si="2"/>
        <v>120.82409308692677</v>
      </c>
      <c r="Q61" s="50"/>
      <c r="R61" s="50"/>
    </row>
    <row r="62" spans="4:18" s="5" customFormat="1" x14ac:dyDescent="0.45">
      <c r="D62" s="53">
        <f t="shared" si="0"/>
        <v>199</v>
      </c>
      <c r="F62" s="53" t="str">
        <f t="shared" si="1"/>
        <v xml:space="preserve"> , </v>
      </c>
      <c r="I62" s="7">
        <f t="shared" ca="1" si="3"/>
        <v>44131</v>
      </c>
      <c r="K62" s="43">
        <f t="shared" ca="1" si="2"/>
        <v>120.82409308692677</v>
      </c>
      <c r="Q62" s="48"/>
      <c r="R62" s="48"/>
    </row>
    <row r="63" spans="4:18" s="8" customFormat="1" x14ac:dyDescent="0.45">
      <c r="D63" s="53">
        <f t="shared" si="0"/>
        <v>199</v>
      </c>
      <c r="F63" s="53" t="str">
        <f t="shared" si="1"/>
        <v xml:space="preserve"> , </v>
      </c>
      <c r="I63" s="57">
        <f t="shared" ca="1" si="3"/>
        <v>44131</v>
      </c>
      <c r="K63" s="58">
        <f t="shared" ca="1" si="2"/>
        <v>120.82409308692677</v>
      </c>
      <c r="Q63" s="50"/>
      <c r="R63" s="50"/>
    </row>
    <row r="64" spans="4:18" s="5" customFormat="1" x14ac:dyDescent="0.45">
      <c r="D64" s="53">
        <f t="shared" si="0"/>
        <v>199</v>
      </c>
      <c r="F64" s="53" t="str">
        <f t="shared" si="1"/>
        <v xml:space="preserve"> , </v>
      </c>
      <c r="I64" s="7">
        <f t="shared" ca="1" si="3"/>
        <v>44131</v>
      </c>
      <c r="K64" s="43">
        <f t="shared" ca="1" si="2"/>
        <v>120.82409308692677</v>
      </c>
      <c r="Q64" s="48"/>
      <c r="R64" s="48"/>
    </row>
    <row r="65" spans="4:18" s="8" customFormat="1" x14ac:dyDescent="0.45">
      <c r="D65" s="53">
        <f t="shared" si="0"/>
        <v>199</v>
      </c>
      <c r="F65" s="53" t="str">
        <f t="shared" si="1"/>
        <v xml:space="preserve"> , </v>
      </c>
      <c r="I65" s="57">
        <f t="shared" ca="1" si="3"/>
        <v>44131</v>
      </c>
      <c r="K65" s="58">
        <f t="shared" ca="1" si="2"/>
        <v>120.82409308692677</v>
      </c>
      <c r="Q65" s="50"/>
      <c r="R65" s="50"/>
    </row>
    <row r="66" spans="4:18" s="5" customFormat="1" x14ac:dyDescent="0.45">
      <c r="D66" s="53">
        <f t="shared" ref="D66:D129" si="4">COUNTIF($F$2:$F$200,F67)</f>
        <v>199</v>
      </c>
      <c r="F66" s="53" t="str">
        <f t="shared" si="1"/>
        <v xml:space="preserve"> , </v>
      </c>
      <c r="I66" s="7">
        <f t="shared" ca="1" si="3"/>
        <v>44131</v>
      </c>
      <c r="K66" s="43">
        <f t="shared" ca="1" si="2"/>
        <v>120.82409308692677</v>
      </c>
      <c r="Q66" s="48"/>
      <c r="R66" s="48"/>
    </row>
    <row r="67" spans="4:18" s="8" customFormat="1" x14ac:dyDescent="0.45">
      <c r="D67" s="53">
        <f t="shared" si="4"/>
        <v>199</v>
      </c>
      <c r="F67" s="53" t="str">
        <f t="shared" ref="F67:F130" si="5">CONCATENATE(G67," , ",H67)</f>
        <v xml:space="preserve"> , </v>
      </c>
      <c r="I67" s="57">
        <f ca="1">TODAY()</f>
        <v>44131</v>
      </c>
      <c r="K67" s="58">
        <f t="shared" ref="K67:K82" ca="1" si="6">(I67-J67)/365.25</f>
        <v>120.82409308692677</v>
      </c>
      <c r="Q67" s="50"/>
      <c r="R67" s="50"/>
    </row>
    <row r="68" spans="4:18" s="5" customFormat="1" x14ac:dyDescent="0.45">
      <c r="D68" s="53">
        <f t="shared" si="4"/>
        <v>199</v>
      </c>
      <c r="F68" s="53" t="str">
        <f t="shared" si="5"/>
        <v xml:space="preserve"> , </v>
      </c>
      <c r="I68" s="7">
        <f ca="1">TODAY()</f>
        <v>44131</v>
      </c>
      <c r="K68" s="43">
        <f t="shared" ca="1" si="6"/>
        <v>120.82409308692677</v>
      </c>
      <c r="Q68" s="48"/>
      <c r="R68" s="48"/>
    </row>
    <row r="69" spans="4:18" s="8" customFormat="1" x14ac:dyDescent="0.45">
      <c r="D69" s="53">
        <f t="shared" si="4"/>
        <v>199</v>
      </c>
      <c r="F69" s="53" t="str">
        <f t="shared" si="5"/>
        <v xml:space="preserve"> , </v>
      </c>
      <c r="I69" s="57">
        <f ca="1">TODAY()</f>
        <v>44131</v>
      </c>
      <c r="K69" s="58">
        <f t="shared" ca="1" si="6"/>
        <v>120.82409308692677</v>
      </c>
      <c r="Q69" s="50"/>
      <c r="R69" s="50"/>
    </row>
    <row r="70" spans="4:18" s="5" customFormat="1" x14ac:dyDescent="0.45">
      <c r="D70" s="53">
        <f t="shared" si="4"/>
        <v>199</v>
      </c>
      <c r="F70" s="53" t="str">
        <f t="shared" si="5"/>
        <v xml:space="preserve"> , </v>
      </c>
      <c r="I70" s="7">
        <f t="shared" ref="I70:I95" ca="1" si="7">TODAY()</f>
        <v>44131</v>
      </c>
      <c r="K70" s="43">
        <f t="shared" ca="1" si="6"/>
        <v>120.82409308692677</v>
      </c>
      <c r="Q70" s="48"/>
      <c r="R70" s="48"/>
    </row>
    <row r="71" spans="4:18" s="8" customFormat="1" x14ac:dyDescent="0.45">
      <c r="D71" s="53">
        <f t="shared" si="4"/>
        <v>199</v>
      </c>
      <c r="F71" s="53" t="str">
        <f t="shared" si="5"/>
        <v xml:space="preserve"> , </v>
      </c>
      <c r="I71" s="57">
        <f t="shared" ca="1" si="7"/>
        <v>44131</v>
      </c>
      <c r="K71" s="58">
        <f t="shared" ca="1" si="6"/>
        <v>120.82409308692677</v>
      </c>
      <c r="Q71" s="50"/>
      <c r="R71" s="50"/>
    </row>
    <row r="72" spans="4:18" s="5" customFormat="1" x14ac:dyDescent="0.45">
      <c r="D72" s="53">
        <f t="shared" si="4"/>
        <v>199</v>
      </c>
      <c r="F72" s="53" t="str">
        <f t="shared" si="5"/>
        <v xml:space="preserve"> , </v>
      </c>
      <c r="I72" s="7">
        <f t="shared" ca="1" si="7"/>
        <v>44131</v>
      </c>
      <c r="K72" s="43">
        <f t="shared" ca="1" si="6"/>
        <v>120.82409308692677</v>
      </c>
      <c r="Q72" s="48"/>
      <c r="R72" s="48"/>
    </row>
    <row r="73" spans="4:18" s="8" customFormat="1" x14ac:dyDescent="0.45">
      <c r="D73" s="53">
        <f t="shared" si="4"/>
        <v>199</v>
      </c>
      <c r="F73" s="53" t="str">
        <f t="shared" si="5"/>
        <v xml:space="preserve"> , </v>
      </c>
      <c r="I73" s="57">
        <f t="shared" ca="1" si="7"/>
        <v>44131</v>
      </c>
      <c r="K73" s="58">
        <f t="shared" ca="1" si="6"/>
        <v>120.82409308692677</v>
      </c>
      <c r="Q73" s="50"/>
      <c r="R73" s="50"/>
    </row>
    <row r="74" spans="4:18" s="5" customFormat="1" x14ac:dyDescent="0.45">
      <c r="D74" s="53">
        <f t="shared" si="4"/>
        <v>199</v>
      </c>
      <c r="F74" s="53" t="str">
        <f t="shared" si="5"/>
        <v xml:space="preserve"> , </v>
      </c>
      <c r="I74" s="7">
        <f t="shared" ca="1" si="7"/>
        <v>44131</v>
      </c>
      <c r="K74" s="43">
        <f t="shared" ca="1" si="6"/>
        <v>120.82409308692677</v>
      </c>
      <c r="Q74" s="48"/>
      <c r="R74" s="48"/>
    </row>
    <row r="75" spans="4:18" s="8" customFormat="1" x14ac:dyDescent="0.45">
      <c r="D75" s="53">
        <f t="shared" si="4"/>
        <v>199</v>
      </c>
      <c r="F75" s="53" t="str">
        <f t="shared" si="5"/>
        <v xml:space="preserve"> , </v>
      </c>
      <c r="I75" s="57">
        <f t="shared" ca="1" si="7"/>
        <v>44131</v>
      </c>
      <c r="K75" s="58">
        <f t="shared" ca="1" si="6"/>
        <v>120.82409308692677</v>
      </c>
      <c r="Q75" s="50"/>
      <c r="R75" s="50"/>
    </row>
    <row r="76" spans="4:18" s="5" customFormat="1" x14ac:dyDescent="0.45">
      <c r="D76" s="53">
        <f t="shared" si="4"/>
        <v>199</v>
      </c>
      <c r="F76" s="53" t="str">
        <f t="shared" si="5"/>
        <v xml:space="preserve"> , </v>
      </c>
      <c r="I76" s="7">
        <f t="shared" ca="1" si="7"/>
        <v>44131</v>
      </c>
      <c r="K76" s="43">
        <f t="shared" ca="1" si="6"/>
        <v>120.82409308692677</v>
      </c>
      <c r="Q76" s="48"/>
      <c r="R76" s="48"/>
    </row>
    <row r="77" spans="4:18" s="8" customFormat="1" x14ac:dyDescent="0.45">
      <c r="D77" s="53">
        <f t="shared" si="4"/>
        <v>199</v>
      </c>
      <c r="F77" s="53" t="str">
        <f t="shared" si="5"/>
        <v xml:space="preserve"> , </v>
      </c>
      <c r="I77" s="57">
        <f t="shared" ca="1" si="7"/>
        <v>44131</v>
      </c>
      <c r="K77" s="58">
        <f t="shared" ca="1" si="6"/>
        <v>120.82409308692677</v>
      </c>
      <c r="Q77" s="50"/>
      <c r="R77" s="50"/>
    </row>
    <row r="78" spans="4:18" s="5" customFormat="1" x14ac:dyDescent="0.45">
      <c r="D78" s="53">
        <f t="shared" si="4"/>
        <v>199</v>
      </c>
      <c r="F78" s="53" t="str">
        <f t="shared" si="5"/>
        <v xml:space="preserve"> , </v>
      </c>
      <c r="I78" s="7">
        <f t="shared" ca="1" si="7"/>
        <v>44131</v>
      </c>
      <c r="K78" s="43">
        <f t="shared" ca="1" si="6"/>
        <v>120.82409308692677</v>
      </c>
      <c r="Q78" s="48"/>
      <c r="R78" s="48"/>
    </row>
    <row r="79" spans="4:18" s="8" customFormat="1" x14ac:dyDescent="0.45">
      <c r="D79" s="53">
        <f t="shared" si="4"/>
        <v>199</v>
      </c>
      <c r="F79" s="53" t="str">
        <f t="shared" si="5"/>
        <v xml:space="preserve"> , </v>
      </c>
      <c r="I79" s="57">
        <f t="shared" ca="1" si="7"/>
        <v>44131</v>
      </c>
      <c r="K79" s="58">
        <f t="shared" ca="1" si="6"/>
        <v>120.82409308692677</v>
      </c>
      <c r="Q79" s="50"/>
      <c r="R79" s="50"/>
    </row>
    <row r="80" spans="4:18" s="5" customFormat="1" x14ac:dyDescent="0.45">
      <c r="D80" s="53">
        <f t="shared" si="4"/>
        <v>199</v>
      </c>
      <c r="F80" s="53" t="str">
        <f t="shared" si="5"/>
        <v xml:space="preserve"> , </v>
      </c>
      <c r="I80" s="7">
        <f t="shared" ca="1" si="7"/>
        <v>44131</v>
      </c>
      <c r="K80" s="43">
        <f t="shared" ca="1" si="6"/>
        <v>120.82409308692677</v>
      </c>
      <c r="Q80" s="48"/>
      <c r="R80" s="48"/>
    </row>
    <row r="81" spans="4:18" s="8" customFormat="1" x14ac:dyDescent="0.45">
      <c r="D81" s="53">
        <f t="shared" si="4"/>
        <v>199</v>
      </c>
      <c r="F81" s="53" t="str">
        <f t="shared" si="5"/>
        <v xml:space="preserve"> , </v>
      </c>
      <c r="I81" s="57">
        <f t="shared" ca="1" si="7"/>
        <v>44131</v>
      </c>
      <c r="K81" s="58">
        <f t="shared" ca="1" si="6"/>
        <v>120.82409308692677</v>
      </c>
      <c r="Q81" s="50"/>
      <c r="R81" s="50"/>
    </row>
    <row r="82" spans="4:18" s="5" customFormat="1" x14ac:dyDescent="0.45">
      <c r="D82" s="53">
        <f t="shared" si="4"/>
        <v>199</v>
      </c>
      <c r="F82" s="53" t="str">
        <f t="shared" si="5"/>
        <v xml:space="preserve"> , </v>
      </c>
      <c r="I82" s="7">
        <f t="shared" ca="1" si="7"/>
        <v>44131</v>
      </c>
      <c r="K82" s="43">
        <f t="shared" ca="1" si="6"/>
        <v>120.82409308692677</v>
      </c>
      <c r="Q82" s="48"/>
      <c r="R82" s="48"/>
    </row>
    <row r="83" spans="4:18" s="8" customFormat="1" x14ac:dyDescent="0.45">
      <c r="D83" s="53">
        <f t="shared" si="4"/>
        <v>199</v>
      </c>
      <c r="F83" s="53" t="str">
        <f t="shared" si="5"/>
        <v xml:space="preserve"> , </v>
      </c>
      <c r="I83" s="57">
        <f t="shared" ca="1" si="7"/>
        <v>44131</v>
      </c>
      <c r="K83" s="58">
        <f ca="1">(I83-J83)/365.25</f>
        <v>120.82409308692677</v>
      </c>
      <c r="Q83" s="50"/>
      <c r="R83" s="50"/>
    </row>
    <row r="84" spans="4:18" s="5" customFormat="1" x14ac:dyDescent="0.45">
      <c r="D84" s="53">
        <f t="shared" si="4"/>
        <v>199</v>
      </c>
      <c r="F84" s="53" t="str">
        <f t="shared" si="5"/>
        <v xml:space="preserve"> , </v>
      </c>
      <c r="I84" s="7">
        <f t="shared" ca="1" si="7"/>
        <v>44131</v>
      </c>
      <c r="K84" s="43">
        <f t="shared" ref="K84:K111" ca="1" si="8">(I84-J84)/365.25</f>
        <v>120.82409308692677</v>
      </c>
      <c r="Q84" s="48"/>
      <c r="R84" s="48"/>
    </row>
    <row r="85" spans="4:18" s="8" customFormat="1" x14ac:dyDescent="0.45">
      <c r="D85" s="53">
        <f t="shared" si="4"/>
        <v>199</v>
      </c>
      <c r="F85" s="53" t="str">
        <f t="shared" si="5"/>
        <v xml:space="preserve"> , </v>
      </c>
      <c r="I85" s="57">
        <f t="shared" ca="1" si="7"/>
        <v>44131</v>
      </c>
      <c r="K85" s="58">
        <f t="shared" ca="1" si="8"/>
        <v>120.82409308692677</v>
      </c>
      <c r="Q85" s="50"/>
      <c r="R85" s="50"/>
    </row>
    <row r="86" spans="4:18" s="5" customFormat="1" x14ac:dyDescent="0.45">
      <c r="D86" s="53">
        <f t="shared" si="4"/>
        <v>199</v>
      </c>
      <c r="F86" s="53" t="str">
        <f t="shared" si="5"/>
        <v xml:space="preserve"> , </v>
      </c>
      <c r="I86" s="7">
        <f t="shared" ca="1" si="7"/>
        <v>44131</v>
      </c>
      <c r="K86" s="43">
        <f t="shared" ca="1" si="8"/>
        <v>120.82409308692677</v>
      </c>
      <c r="Q86" s="48"/>
      <c r="R86" s="48"/>
    </row>
    <row r="87" spans="4:18" s="8" customFormat="1" x14ac:dyDescent="0.45">
      <c r="D87" s="53">
        <f t="shared" si="4"/>
        <v>199</v>
      </c>
      <c r="F87" s="53" t="str">
        <f t="shared" si="5"/>
        <v xml:space="preserve"> , </v>
      </c>
      <c r="I87" s="57">
        <f t="shared" ca="1" si="7"/>
        <v>44131</v>
      </c>
      <c r="K87" s="58">
        <f t="shared" ca="1" si="8"/>
        <v>120.82409308692677</v>
      </c>
      <c r="Q87" s="50"/>
      <c r="R87" s="50"/>
    </row>
    <row r="88" spans="4:18" s="5" customFormat="1" x14ac:dyDescent="0.45">
      <c r="D88" s="53">
        <f t="shared" si="4"/>
        <v>199</v>
      </c>
      <c r="F88" s="53" t="str">
        <f t="shared" si="5"/>
        <v xml:space="preserve"> , </v>
      </c>
      <c r="I88" s="7">
        <f t="shared" ca="1" si="7"/>
        <v>44131</v>
      </c>
      <c r="K88" s="43">
        <f t="shared" ca="1" si="8"/>
        <v>120.82409308692677</v>
      </c>
      <c r="Q88" s="48"/>
      <c r="R88" s="48"/>
    </row>
    <row r="89" spans="4:18" s="8" customFormat="1" x14ac:dyDescent="0.45">
      <c r="D89" s="53">
        <f t="shared" si="4"/>
        <v>199</v>
      </c>
      <c r="F89" s="53" t="str">
        <f t="shared" si="5"/>
        <v xml:space="preserve"> , </v>
      </c>
      <c r="I89" s="57">
        <f t="shared" ca="1" si="7"/>
        <v>44131</v>
      </c>
      <c r="K89" s="58">
        <f t="shared" ca="1" si="8"/>
        <v>120.82409308692677</v>
      </c>
      <c r="Q89" s="50"/>
      <c r="R89" s="50"/>
    </row>
    <row r="90" spans="4:18" s="5" customFormat="1" x14ac:dyDescent="0.45">
      <c r="D90" s="53">
        <f t="shared" si="4"/>
        <v>199</v>
      </c>
      <c r="F90" s="53" t="str">
        <f t="shared" si="5"/>
        <v xml:space="preserve"> , </v>
      </c>
      <c r="I90" s="7">
        <f t="shared" ca="1" si="7"/>
        <v>44131</v>
      </c>
      <c r="K90" s="43">
        <f t="shared" ca="1" si="8"/>
        <v>120.82409308692677</v>
      </c>
      <c r="Q90" s="48"/>
      <c r="R90" s="48"/>
    </row>
    <row r="91" spans="4:18" s="8" customFormat="1" x14ac:dyDescent="0.45">
      <c r="D91" s="53">
        <f t="shared" si="4"/>
        <v>199</v>
      </c>
      <c r="F91" s="53" t="str">
        <f t="shared" si="5"/>
        <v xml:space="preserve"> , </v>
      </c>
      <c r="I91" s="57">
        <f t="shared" ca="1" si="7"/>
        <v>44131</v>
      </c>
      <c r="K91" s="58">
        <f t="shared" ca="1" si="8"/>
        <v>120.82409308692677</v>
      </c>
      <c r="Q91" s="50"/>
      <c r="R91" s="50"/>
    </row>
    <row r="92" spans="4:18" s="5" customFormat="1" x14ac:dyDescent="0.45">
      <c r="D92" s="53">
        <f t="shared" si="4"/>
        <v>199</v>
      </c>
      <c r="F92" s="53" t="str">
        <f t="shared" si="5"/>
        <v xml:space="preserve"> , </v>
      </c>
      <c r="I92" s="7">
        <f t="shared" ca="1" si="7"/>
        <v>44131</v>
      </c>
      <c r="K92" s="43">
        <f t="shared" ca="1" si="8"/>
        <v>120.82409308692677</v>
      </c>
      <c r="Q92" s="48"/>
      <c r="R92" s="48"/>
    </row>
    <row r="93" spans="4:18" s="8" customFormat="1" x14ac:dyDescent="0.45">
      <c r="D93" s="53">
        <f t="shared" si="4"/>
        <v>199</v>
      </c>
      <c r="F93" s="53" t="str">
        <f t="shared" si="5"/>
        <v xml:space="preserve"> , </v>
      </c>
      <c r="I93" s="57">
        <f t="shared" ca="1" si="7"/>
        <v>44131</v>
      </c>
      <c r="K93" s="58">
        <f t="shared" ca="1" si="8"/>
        <v>120.82409308692677</v>
      </c>
      <c r="Q93" s="50"/>
      <c r="R93" s="50"/>
    </row>
    <row r="94" spans="4:18" s="5" customFormat="1" x14ac:dyDescent="0.45">
      <c r="D94" s="53">
        <f t="shared" si="4"/>
        <v>199</v>
      </c>
      <c r="F94" s="53" t="str">
        <f t="shared" si="5"/>
        <v xml:space="preserve"> , </v>
      </c>
      <c r="I94" s="7">
        <f t="shared" ca="1" si="7"/>
        <v>44131</v>
      </c>
      <c r="K94" s="43">
        <f t="shared" ca="1" si="8"/>
        <v>120.82409308692677</v>
      </c>
      <c r="Q94" s="48"/>
      <c r="R94" s="48"/>
    </row>
    <row r="95" spans="4:18" s="8" customFormat="1" x14ac:dyDescent="0.45">
      <c r="D95" s="53">
        <f t="shared" si="4"/>
        <v>199</v>
      </c>
      <c r="F95" s="53" t="str">
        <f t="shared" si="5"/>
        <v xml:space="preserve"> , </v>
      </c>
      <c r="I95" s="57">
        <f t="shared" ca="1" si="7"/>
        <v>44131</v>
      </c>
      <c r="K95" s="58">
        <f t="shared" ca="1" si="8"/>
        <v>120.82409308692677</v>
      </c>
      <c r="Q95" s="50"/>
      <c r="R95" s="50"/>
    </row>
    <row r="96" spans="4:18" s="5" customFormat="1" x14ac:dyDescent="0.45">
      <c r="D96" s="53">
        <f t="shared" si="4"/>
        <v>199</v>
      </c>
      <c r="F96" s="53" t="str">
        <f t="shared" si="5"/>
        <v xml:space="preserve"> , </v>
      </c>
      <c r="I96" s="7">
        <f ca="1">TODAY()</f>
        <v>44131</v>
      </c>
      <c r="K96" s="43">
        <f t="shared" ca="1" si="8"/>
        <v>120.82409308692677</v>
      </c>
      <c r="Q96" s="48"/>
      <c r="R96" s="48"/>
    </row>
    <row r="97" spans="4:18" s="8" customFormat="1" x14ac:dyDescent="0.45">
      <c r="D97" s="53">
        <f t="shared" si="4"/>
        <v>199</v>
      </c>
      <c r="F97" s="53" t="str">
        <f t="shared" si="5"/>
        <v xml:space="preserve"> , </v>
      </c>
      <c r="I97" s="57">
        <f t="shared" ref="I97:I130" ca="1" si="9">TODAY()</f>
        <v>44131</v>
      </c>
      <c r="K97" s="58">
        <f t="shared" ca="1" si="8"/>
        <v>120.82409308692677</v>
      </c>
      <c r="Q97" s="50"/>
      <c r="R97" s="50"/>
    </row>
    <row r="98" spans="4:18" s="5" customFormat="1" x14ac:dyDescent="0.45">
      <c r="D98" s="53">
        <f t="shared" si="4"/>
        <v>199</v>
      </c>
      <c r="F98" s="53" t="str">
        <f t="shared" si="5"/>
        <v xml:space="preserve"> , </v>
      </c>
      <c r="I98" s="7">
        <f t="shared" ca="1" si="9"/>
        <v>44131</v>
      </c>
      <c r="K98" s="43">
        <f t="shared" ca="1" si="8"/>
        <v>120.82409308692677</v>
      </c>
      <c r="Q98" s="48"/>
      <c r="R98" s="48"/>
    </row>
    <row r="99" spans="4:18" s="8" customFormat="1" x14ac:dyDescent="0.45">
      <c r="D99" s="53">
        <f t="shared" si="4"/>
        <v>199</v>
      </c>
      <c r="F99" s="53" t="str">
        <f t="shared" si="5"/>
        <v xml:space="preserve"> , </v>
      </c>
      <c r="I99" s="57">
        <f t="shared" ca="1" si="9"/>
        <v>44131</v>
      </c>
      <c r="K99" s="58">
        <f t="shared" ca="1" si="8"/>
        <v>120.82409308692677</v>
      </c>
      <c r="Q99" s="50"/>
      <c r="R99" s="50"/>
    </row>
    <row r="100" spans="4:18" s="5" customFormat="1" x14ac:dyDescent="0.45">
      <c r="D100" s="53">
        <f t="shared" si="4"/>
        <v>199</v>
      </c>
      <c r="F100" s="53" t="str">
        <f t="shared" si="5"/>
        <v xml:space="preserve"> , </v>
      </c>
      <c r="I100" s="7">
        <f t="shared" ca="1" si="9"/>
        <v>44131</v>
      </c>
      <c r="K100" s="43">
        <f t="shared" ca="1" si="8"/>
        <v>120.82409308692677</v>
      </c>
      <c r="Q100" s="48"/>
      <c r="R100" s="48"/>
    </row>
    <row r="101" spans="4:18" s="8" customFormat="1" x14ac:dyDescent="0.45">
      <c r="D101" s="53">
        <f t="shared" si="4"/>
        <v>199</v>
      </c>
      <c r="F101" s="53" t="str">
        <f t="shared" si="5"/>
        <v xml:space="preserve"> , </v>
      </c>
      <c r="I101" s="57">
        <f t="shared" ca="1" si="9"/>
        <v>44131</v>
      </c>
      <c r="K101" s="58">
        <f t="shared" ca="1" si="8"/>
        <v>120.82409308692677</v>
      </c>
      <c r="Q101" s="50"/>
      <c r="R101" s="50"/>
    </row>
    <row r="102" spans="4:18" s="5" customFormat="1" x14ac:dyDescent="0.45">
      <c r="D102" s="53">
        <f t="shared" si="4"/>
        <v>199</v>
      </c>
      <c r="F102" s="53" t="str">
        <f t="shared" si="5"/>
        <v xml:space="preserve"> , </v>
      </c>
      <c r="I102" s="7">
        <f t="shared" ca="1" si="9"/>
        <v>44131</v>
      </c>
      <c r="K102" s="43">
        <f t="shared" ca="1" si="8"/>
        <v>120.82409308692677</v>
      </c>
      <c r="Q102" s="48"/>
      <c r="R102" s="48"/>
    </row>
    <row r="103" spans="4:18" s="8" customFormat="1" x14ac:dyDescent="0.45">
      <c r="D103" s="53">
        <f t="shared" si="4"/>
        <v>199</v>
      </c>
      <c r="F103" s="53" t="str">
        <f t="shared" si="5"/>
        <v xml:space="preserve"> , </v>
      </c>
      <c r="I103" s="57">
        <f t="shared" ca="1" si="9"/>
        <v>44131</v>
      </c>
      <c r="K103" s="58">
        <f t="shared" ca="1" si="8"/>
        <v>120.82409308692677</v>
      </c>
      <c r="Q103" s="50"/>
      <c r="R103" s="50"/>
    </row>
    <row r="104" spans="4:18" s="5" customFormat="1" x14ac:dyDescent="0.45">
      <c r="D104" s="53">
        <f t="shared" si="4"/>
        <v>199</v>
      </c>
      <c r="F104" s="53" t="str">
        <f t="shared" si="5"/>
        <v xml:space="preserve"> , </v>
      </c>
      <c r="I104" s="7">
        <f t="shared" ca="1" si="9"/>
        <v>44131</v>
      </c>
      <c r="K104" s="43">
        <f t="shared" ca="1" si="8"/>
        <v>120.82409308692677</v>
      </c>
      <c r="Q104" s="48"/>
      <c r="R104" s="48"/>
    </row>
    <row r="105" spans="4:18" s="8" customFormat="1" x14ac:dyDescent="0.45">
      <c r="D105" s="53">
        <f t="shared" si="4"/>
        <v>199</v>
      </c>
      <c r="F105" s="53" t="str">
        <f t="shared" si="5"/>
        <v xml:space="preserve"> , </v>
      </c>
      <c r="I105" s="57">
        <f t="shared" ca="1" si="9"/>
        <v>44131</v>
      </c>
      <c r="K105" s="58">
        <f t="shared" ca="1" si="8"/>
        <v>120.82409308692677</v>
      </c>
      <c r="Q105" s="50"/>
      <c r="R105" s="50"/>
    </row>
    <row r="106" spans="4:18" s="5" customFormat="1" x14ac:dyDescent="0.45">
      <c r="D106" s="53">
        <f t="shared" si="4"/>
        <v>199</v>
      </c>
      <c r="F106" s="53" t="str">
        <f t="shared" si="5"/>
        <v xml:space="preserve"> , </v>
      </c>
      <c r="I106" s="7">
        <f t="shared" ca="1" si="9"/>
        <v>44131</v>
      </c>
      <c r="K106" s="43">
        <f t="shared" ca="1" si="8"/>
        <v>120.82409308692677</v>
      </c>
      <c r="Q106" s="48"/>
      <c r="R106" s="48"/>
    </row>
    <row r="107" spans="4:18" s="8" customFormat="1" x14ac:dyDescent="0.45">
      <c r="D107" s="53">
        <f t="shared" si="4"/>
        <v>199</v>
      </c>
      <c r="F107" s="53" t="str">
        <f t="shared" si="5"/>
        <v xml:space="preserve"> , </v>
      </c>
      <c r="I107" s="57">
        <f t="shared" ca="1" si="9"/>
        <v>44131</v>
      </c>
      <c r="K107" s="58">
        <f t="shared" ca="1" si="8"/>
        <v>120.82409308692677</v>
      </c>
      <c r="Q107" s="50"/>
      <c r="R107" s="50"/>
    </row>
    <row r="108" spans="4:18" s="5" customFormat="1" x14ac:dyDescent="0.45">
      <c r="D108" s="53">
        <f t="shared" si="4"/>
        <v>199</v>
      </c>
      <c r="F108" s="53" t="str">
        <f t="shared" si="5"/>
        <v xml:space="preserve"> , </v>
      </c>
      <c r="I108" s="7">
        <f t="shared" ca="1" si="9"/>
        <v>44131</v>
      </c>
      <c r="K108" s="43">
        <f t="shared" ca="1" si="8"/>
        <v>120.82409308692677</v>
      </c>
      <c r="Q108" s="48"/>
      <c r="R108" s="48"/>
    </row>
    <row r="109" spans="4:18" s="8" customFormat="1" x14ac:dyDescent="0.45">
      <c r="D109" s="53">
        <f t="shared" si="4"/>
        <v>199</v>
      </c>
      <c r="F109" s="53" t="str">
        <f t="shared" si="5"/>
        <v xml:space="preserve"> , </v>
      </c>
      <c r="I109" s="57">
        <f t="shared" ca="1" si="9"/>
        <v>44131</v>
      </c>
      <c r="K109" s="58">
        <f t="shared" ca="1" si="8"/>
        <v>120.82409308692677</v>
      </c>
      <c r="Q109" s="50"/>
      <c r="R109" s="50"/>
    </row>
    <row r="110" spans="4:18" s="5" customFormat="1" x14ac:dyDescent="0.45">
      <c r="D110" s="53">
        <f t="shared" si="4"/>
        <v>199</v>
      </c>
      <c r="F110" s="53" t="str">
        <f t="shared" si="5"/>
        <v xml:space="preserve"> , </v>
      </c>
      <c r="I110" s="7">
        <f t="shared" ca="1" si="9"/>
        <v>44131</v>
      </c>
      <c r="K110" s="43">
        <f t="shared" ca="1" si="8"/>
        <v>120.82409308692677</v>
      </c>
      <c r="Q110" s="48"/>
      <c r="R110" s="48"/>
    </row>
    <row r="111" spans="4:18" s="8" customFormat="1" x14ac:dyDescent="0.45">
      <c r="D111" s="53">
        <f t="shared" si="4"/>
        <v>199</v>
      </c>
      <c r="F111" s="53" t="str">
        <f t="shared" si="5"/>
        <v xml:space="preserve"> , </v>
      </c>
      <c r="I111" s="57">
        <f t="shared" ca="1" si="9"/>
        <v>44131</v>
      </c>
      <c r="K111" s="58">
        <f t="shared" ca="1" si="8"/>
        <v>120.82409308692677</v>
      </c>
      <c r="Q111" s="50"/>
      <c r="R111" s="50"/>
    </row>
    <row r="112" spans="4:18" s="5" customFormat="1" x14ac:dyDescent="0.45">
      <c r="D112" s="53">
        <f t="shared" si="4"/>
        <v>199</v>
      </c>
      <c r="F112" s="53" t="str">
        <f t="shared" si="5"/>
        <v xml:space="preserve"> , </v>
      </c>
      <c r="I112" s="7">
        <f t="shared" ca="1" si="9"/>
        <v>44131</v>
      </c>
      <c r="K112" s="43">
        <f ca="1">(I112-J112)/365.25</f>
        <v>120.82409308692677</v>
      </c>
      <c r="Q112" s="48"/>
      <c r="R112" s="48"/>
    </row>
    <row r="113" spans="4:18" s="8" customFormat="1" x14ac:dyDescent="0.45">
      <c r="D113" s="53">
        <f t="shared" si="4"/>
        <v>199</v>
      </c>
      <c r="F113" s="53" t="str">
        <f t="shared" si="5"/>
        <v xml:space="preserve"> , </v>
      </c>
      <c r="I113" s="57">
        <f t="shared" ca="1" si="9"/>
        <v>44131</v>
      </c>
      <c r="K113" s="58">
        <f t="shared" ref="K113:K126" ca="1" si="10">(I113-J113)/365.25</f>
        <v>120.82409308692677</v>
      </c>
      <c r="Q113" s="50"/>
      <c r="R113" s="50"/>
    </row>
    <row r="114" spans="4:18" s="5" customFormat="1" x14ac:dyDescent="0.45">
      <c r="D114" s="53">
        <f t="shared" si="4"/>
        <v>199</v>
      </c>
      <c r="F114" s="53" t="str">
        <f t="shared" si="5"/>
        <v xml:space="preserve"> , </v>
      </c>
      <c r="I114" s="7">
        <f t="shared" ca="1" si="9"/>
        <v>44131</v>
      </c>
      <c r="K114" s="43">
        <f t="shared" ca="1" si="10"/>
        <v>120.82409308692677</v>
      </c>
      <c r="Q114" s="48"/>
      <c r="R114" s="48"/>
    </row>
    <row r="115" spans="4:18" s="8" customFormat="1" x14ac:dyDescent="0.45">
      <c r="D115" s="53">
        <f t="shared" si="4"/>
        <v>199</v>
      </c>
      <c r="F115" s="53" t="str">
        <f t="shared" si="5"/>
        <v xml:space="preserve"> , </v>
      </c>
      <c r="I115" s="57">
        <f t="shared" ca="1" si="9"/>
        <v>44131</v>
      </c>
      <c r="K115" s="58">
        <f t="shared" ca="1" si="10"/>
        <v>120.82409308692677</v>
      </c>
      <c r="Q115" s="50"/>
      <c r="R115" s="50"/>
    </row>
    <row r="116" spans="4:18" s="5" customFormat="1" x14ac:dyDescent="0.45">
      <c r="D116" s="53">
        <f t="shared" si="4"/>
        <v>199</v>
      </c>
      <c r="F116" s="53" t="str">
        <f t="shared" si="5"/>
        <v xml:space="preserve"> , </v>
      </c>
      <c r="I116" s="7">
        <f t="shared" ca="1" si="9"/>
        <v>44131</v>
      </c>
      <c r="K116" s="43">
        <f t="shared" ca="1" si="10"/>
        <v>120.82409308692677</v>
      </c>
      <c r="Q116" s="48"/>
      <c r="R116" s="48"/>
    </row>
    <row r="117" spans="4:18" s="8" customFormat="1" x14ac:dyDescent="0.45">
      <c r="D117" s="53">
        <f t="shared" si="4"/>
        <v>199</v>
      </c>
      <c r="F117" s="53" t="str">
        <f t="shared" si="5"/>
        <v xml:space="preserve"> , </v>
      </c>
      <c r="I117" s="57">
        <f t="shared" ca="1" si="9"/>
        <v>44131</v>
      </c>
      <c r="K117" s="58">
        <f t="shared" ca="1" si="10"/>
        <v>120.82409308692677</v>
      </c>
      <c r="Q117" s="50"/>
      <c r="R117" s="50"/>
    </row>
    <row r="118" spans="4:18" s="5" customFormat="1" x14ac:dyDescent="0.45">
      <c r="D118" s="53">
        <f t="shared" si="4"/>
        <v>199</v>
      </c>
      <c r="F118" s="53" t="str">
        <f t="shared" si="5"/>
        <v xml:space="preserve"> , </v>
      </c>
      <c r="I118" s="7">
        <f t="shared" ca="1" si="9"/>
        <v>44131</v>
      </c>
      <c r="K118" s="43">
        <f t="shared" ca="1" si="10"/>
        <v>120.82409308692677</v>
      </c>
      <c r="Q118" s="48"/>
      <c r="R118" s="48"/>
    </row>
    <row r="119" spans="4:18" s="8" customFormat="1" x14ac:dyDescent="0.45">
      <c r="D119" s="53">
        <f t="shared" si="4"/>
        <v>199</v>
      </c>
      <c r="F119" s="53" t="str">
        <f t="shared" si="5"/>
        <v xml:space="preserve"> , </v>
      </c>
      <c r="I119" s="57">
        <f t="shared" ca="1" si="9"/>
        <v>44131</v>
      </c>
      <c r="K119" s="58">
        <f t="shared" ca="1" si="10"/>
        <v>120.82409308692677</v>
      </c>
      <c r="Q119" s="50"/>
      <c r="R119" s="50"/>
    </row>
    <row r="120" spans="4:18" s="5" customFormat="1" x14ac:dyDescent="0.45">
      <c r="D120" s="53">
        <f t="shared" si="4"/>
        <v>199</v>
      </c>
      <c r="F120" s="53" t="str">
        <f t="shared" si="5"/>
        <v xml:space="preserve"> , </v>
      </c>
      <c r="I120" s="7">
        <f t="shared" ca="1" si="9"/>
        <v>44131</v>
      </c>
      <c r="K120" s="43">
        <f t="shared" ca="1" si="10"/>
        <v>120.82409308692677</v>
      </c>
      <c r="Q120" s="48"/>
      <c r="R120" s="48"/>
    </row>
    <row r="121" spans="4:18" s="8" customFormat="1" x14ac:dyDescent="0.45">
      <c r="D121" s="53">
        <f t="shared" si="4"/>
        <v>199</v>
      </c>
      <c r="F121" s="53" t="str">
        <f t="shared" si="5"/>
        <v xml:space="preserve"> , </v>
      </c>
      <c r="I121" s="57">
        <f t="shared" ca="1" si="9"/>
        <v>44131</v>
      </c>
      <c r="K121" s="58">
        <f t="shared" ca="1" si="10"/>
        <v>120.82409308692677</v>
      </c>
      <c r="Q121" s="50"/>
      <c r="R121" s="50"/>
    </row>
    <row r="122" spans="4:18" s="5" customFormat="1" x14ac:dyDescent="0.45">
      <c r="D122" s="53">
        <f t="shared" si="4"/>
        <v>199</v>
      </c>
      <c r="F122" s="53" t="str">
        <f t="shared" si="5"/>
        <v xml:space="preserve"> , </v>
      </c>
      <c r="I122" s="7">
        <f t="shared" ca="1" si="9"/>
        <v>44131</v>
      </c>
      <c r="K122" s="43">
        <f t="shared" ca="1" si="10"/>
        <v>120.82409308692677</v>
      </c>
      <c r="Q122" s="48"/>
      <c r="R122" s="48"/>
    </row>
    <row r="123" spans="4:18" s="8" customFormat="1" x14ac:dyDescent="0.45">
      <c r="D123" s="53">
        <f t="shared" si="4"/>
        <v>199</v>
      </c>
      <c r="F123" s="53" t="str">
        <f t="shared" si="5"/>
        <v xml:space="preserve"> , </v>
      </c>
      <c r="I123" s="57">
        <f t="shared" ca="1" si="9"/>
        <v>44131</v>
      </c>
      <c r="K123" s="58">
        <f t="shared" ca="1" si="10"/>
        <v>120.82409308692677</v>
      </c>
      <c r="Q123" s="50"/>
      <c r="R123" s="50"/>
    </row>
    <row r="124" spans="4:18" s="5" customFormat="1" x14ac:dyDescent="0.45">
      <c r="D124" s="53">
        <f t="shared" si="4"/>
        <v>199</v>
      </c>
      <c r="F124" s="53" t="str">
        <f t="shared" si="5"/>
        <v xml:space="preserve"> , </v>
      </c>
      <c r="I124" s="7">
        <f t="shared" ca="1" si="9"/>
        <v>44131</v>
      </c>
      <c r="K124" s="43">
        <f t="shared" ca="1" si="10"/>
        <v>120.82409308692677</v>
      </c>
      <c r="Q124" s="48"/>
      <c r="R124" s="48"/>
    </row>
    <row r="125" spans="4:18" s="8" customFormat="1" x14ac:dyDescent="0.45">
      <c r="D125" s="53">
        <f t="shared" si="4"/>
        <v>199</v>
      </c>
      <c r="F125" s="53" t="str">
        <f t="shared" si="5"/>
        <v xml:space="preserve"> , </v>
      </c>
      <c r="I125" s="57">
        <f ca="1">TODAY()</f>
        <v>44131</v>
      </c>
      <c r="K125" s="58">
        <f t="shared" ca="1" si="10"/>
        <v>120.82409308692677</v>
      </c>
      <c r="Q125" s="50"/>
      <c r="R125" s="50"/>
    </row>
    <row r="126" spans="4:18" s="5" customFormat="1" x14ac:dyDescent="0.45">
      <c r="D126" s="53">
        <f t="shared" si="4"/>
        <v>199</v>
      </c>
      <c r="F126" s="53" t="str">
        <f t="shared" si="5"/>
        <v xml:space="preserve"> , </v>
      </c>
      <c r="I126" s="7">
        <f t="shared" ca="1" si="9"/>
        <v>44131</v>
      </c>
      <c r="K126" s="43">
        <f t="shared" ca="1" si="10"/>
        <v>120.82409308692677</v>
      </c>
      <c r="Q126" s="48"/>
      <c r="R126" s="48"/>
    </row>
    <row r="127" spans="4:18" s="8" customFormat="1" x14ac:dyDescent="0.45">
      <c r="D127" s="53">
        <f t="shared" si="4"/>
        <v>199</v>
      </c>
      <c r="F127" s="53" t="str">
        <f t="shared" si="5"/>
        <v xml:space="preserve"> , </v>
      </c>
      <c r="I127" s="57">
        <f t="shared" ca="1" si="9"/>
        <v>44131</v>
      </c>
      <c r="K127" s="58">
        <f ca="1">(I127-J127)/365.25</f>
        <v>120.82409308692677</v>
      </c>
      <c r="Q127" s="50"/>
      <c r="R127" s="50"/>
    </row>
    <row r="128" spans="4:18" s="5" customFormat="1" x14ac:dyDescent="0.45">
      <c r="D128" s="53">
        <f t="shared" si="4"/>
        <v>199</v>
      </c>
      <c r="F128" s="53" t="str">
        <f t="shared" si="5"/>
        <v xml:space="preserve"> , </v>
      </c>
      <c r="I128" s="7">
        <f t="shared" ca="1" si="9"/>
        <v>44131</v>
      </c>
      <c r="K128" s="43">
        <f t="shared" ref="K128:K149" ca="1" si="11">(I128-J128)/365.25</f>
        <v>120.82409308692677</v>
      </c>
      <c r="Q128" s="48"/>
      <c r="R128" s="48"/>
    </row>
    <row r="129" spans="4:18" s="8" customFormat="1" x14ac:dyDescent="0.45">
      <c r="D129" s="53">
        <f t="shared" si="4"/>
        <v>199</v>
      </c>
      <c r="F129" s="53" t="str">
        <f t="shared" si="5"/>
        <v xml:space="preserve"> , </v>
      </c>
      <c r="I129" s="57">
        <f t="shared" ca="1" si="9"/>
        <v>44131</v>
      </c>
      <c r="K129" s="58">
        <f t="shared" ca="1" si="11"/>
        <v>120.82409308692677</v>
      </c>
      <c r="Q129" s="50"/>
      <c r="R129" s="50"/>
    </row>
    <row r="130" spans="4:18" s="5" customFormat="1" x14ac:dyDescent="0.45">
      <c r="D130" s="53">
        <f t="shared" ref="D130:D193" si="12">COUNTIF($F$2:$F$200,F131)</f>
        <v>199</v>
      </c>
      <c r="F130" s="53" t="str">
        <f t="shared" si="5"/>
        <v xml:space="preserve"> , </v>
      </c>
      <c r="I130" s="7">
        <f t="shared" ca="1" si="9"/>
        <v>44131</v>
      </c>
      <c r="K130" s="43">
        <f t="shared" ca="1" si="11"/>
        <v>120.82409308692677</v>
      </c>
      <c r="Q130" s="48"/>
      <c r="R130" s="48"/>
    </row>
    <row r="131" spans="4:18" s="8" customFormat="1" x14ac:dyDescent="0.45">
      <c r="D131" s="53">
        <f t="shared" si="12"/>
        <v>199</v>
      </c>
      <c r="F131" s="53" t="str">
        <f t="shared" ref="F131:F181" si="13">CONCATENATE(G131," , ",H131)</f>
        <v xml:space="preserve"> , </v>
      </c>
      <c r="I131" s="57">
        <f ca="1">TODAY()</f>
        <v>44131</v>
      </c>
      <c r="K131" s="58">
        <f t="shared" ca="1" si="11"/>
        <v>120.82409308692677</v>
      </c>
      <c r="Q131" s="50"/>
      <c r="R131" s="50"/>
    </row>
    <row r="132" spans="4:18" s="5" customFormat="1" x14ac:dyDescent="0.45">
      <c r="D132" s="53">
        <f t="shared" si="12"/>
        <v>199</v>
      </c>
      <c r="F132" s="53" t="str">
        <f t="shared" si="13"/>
        <v xml:space="preserve"> , </v>
      </c>
      <c r="I132" s="7">
        <f t="shared" ref="I132:I174" ca="1" si="14">TODAY()</f>
        <v>44131</v>
      </c>
      <c r="K132" s="43">
        <f t="shared" ca="1" si="11"/>
        <v>120.82409308692677</v>
      </c>
      <c r="Q132" s="48"/>
      <c r="R132" s="48"/>
    </row>
    <row r="133" spans="4:18" s="8" customFormat="1" x14ac:dyDescent="0.45">
      <c r="D133" s="53">
        <f t="shared" si="12"/>
        <v>199</v>
      </c>
      <c r="F133" s="53" t="str">
        <f t="shared" si="13"/>
        <v xml:space="preserve"> , </v>
      </c>
      <c r="I133" s="57">
        <f t="shared" ca="1" si="14"/>
        <v>44131</v>
      </c>
      <c r="K133" s="58">
        <f t="shared" ca="1" si="11"/>
        <v>120.82409308692677</v>
      </c>
      <c r="Q133" s="50"/>
      <c r="R133" s="50"/>
    </row>
    <row r="134" spans="4:18" s="5" customFormat="1" x14ac:dyDescent="0.45">
      <c r="D134" s="53">
        <f t="shared" si="12"/>
        <v>199</v>
      </c>
      <c r="F134" s="53" t="str">
        <f t="shared" si="13"/>
        <v xml:space="preserve"> , </v>
      </c>
      <c r="I134" s="7">
        <f t="shared" ca="1" si="14"/>
        <v>44131</v>
      </c>
      <c r="K134" s="43">
        <f t="shared" ca="1" si="11"/>
        <v>120.82409308692677</v>
      </c>
      <c r="Q134" s="48"/>
      <c r="R134" s="48"/>
    </row>
    <row r="135" spans="4:18" s="8" customFormat="1" x14ac:dyDescent="0.45">
      <c r="D135" s="53">
        <f t="shared" si="12"/>
        <v>199</v>
      </c>
      <c r="F135" s="53" t="str">
        <f t="shared" si="13"/>
        <v xml:space="preserve"> , </v>
      </c>
      <c r="I135" s="57">
        <f t="shared" ca="1" si="14"/>
        <v>44131</v>
      </c>
      <c r="K135" s="58">
        <f t="shared" ca="1" si="11"/>
        <v>120.82409308692677</v>
      </c>
      <c r="Q135" s="50"/>
      <c r="R135" s="50"/>
    </row>
    <row r="136" spans="4:18" s="5" customFormat="1" x14ac:dyDescent="0.45">
      <c r="D136" s="53">
        <f t="shared" si="12"/>
        <v>199</v>
      </c>
      <c r="F136" s="53" t="str">
        <f t="shared" si="13"/>
        <v xml:space="preserve"> , </v>
      </c>
      <c r="I136" s="7">
        <f t="shared" ca="1" si="14"/>
        <v>44131</v>
      </c>
      <c r="K136" s="43">
        <f t="shared" ca="1" si="11"/>
        <v>120.82409308692677</v>
      </c>
      <c r="Q136" s="48"/>
      <c r="R136" s="48"/>
    </row>
    <row r="137" spans="4:18" s="8" customFormat="1" x14ac:dyDescent="0.45">
      <c r="D137" s="53">
        <f t="shared" si="12"/>
        <v>199</v>
      </c>
      <c r="F137" s="53" t="str">
        <f t="shared" si="13"/>
        <v xml:space="preserve"> , </v>
      </c>
      <c r="I137" s="57">
        <f t="shared" ca="1" si="14"/>
        <v>44131</v>
      </c>
      <c r="K137" s="58">
        <f t="shared" ca="1" si="11"/>
        <v>120.82409308692677</v>
      </c>
      <c r="Q137" s="50"/>
      <c r="R137" s="50"/>
    </row>
    <row r="138" spans="4:18" s="5" customFormat="1" x14ac:dyDescent="0.45">
      <c r="D138" s="53">
        <f t="shared" si="12"/>
        <v>199</v>
      </c>
      <c r="F138" s="53" t="str">
        <f t="shared" si="13"/>
        <v xml:space="preserve"> , </v>
      </c>
      <c r="I138" s="7">
        <f t="shared" ca="1" si="14"/>
        <v>44131</v>
      </c>
      <c r="K138" s="43">
        <f t="shared" ca="1" si="11"/>
        <v>120.82409308692677</v>
      </c>
      <c r="Q138" s="48"/>
      <c r="R138" s="48"/>
    </row>
    <row r="139" spans="4:18" s="8" customFormat="1" x14ac:dyDescent="0.45">
      <c r="D139" s="53">
        <f t="shared" si="12"/>
        <v>199</v>
      </c>
      <c r="F139" s="53" t="str">
        <f t="shared" si="13"/>
        <v xml:space="preserve"> , </v>
      </c>
      <c r="I139" s="57">
        <f t="shared" ca="1" si="14"/>
        <v>44131</v>
      </c>
      <c r="K139" s="58">
        <f t="shared" ca="1" si="11"/>
        <v>120.82409308692677</v>
      </c>
      <c r="Q139" s="50"/>
      <c r="R139" s="50"/>
    </row>
    <row r="140" spans="4:18" s="5" customFormat="1" x14ac:dyDescent="0.45">
      <c r="D140" s="53">
        <f t="shared" si="12"/>
        <v>199</v>
      </c>
      <c r="F140" s="53" t="str">
        <f t="shared" si="13"/>
        <v xml:space="preserve"> , </v>
      </c>
      <c r="I140" s="7">
        <f t="shared" ca="1" si="14"/>
        <v>44131</v>
      </c>
      <c r="K140" s="43">
        <f t="shared" ca="1" si="11"/>
        <v>120.82409308692677</v>
      </c>
      <c r="Q140" s="48"/>
      <c r="R140" s="48"/>
    </row>
    <row r="141" spans="4:18" s="8" customFormat="1" x14ac:dyDescent="0.45">
      <c r="D141" s="53">
        <f t="shared" si="12"/>
        <v>199</v>
      </c>
      <c r="F141" s="53" t="str">
        <f t="shared" si="13"/>
        <v xml:space="preserve"> , </v>
      </c>
      <c r="I141" s="57">
        <f t="shared" ca="1" si="14"/>
        <v>44131</v>
      </c>
      <c r="K141" s="58">
        <f t="shared" ca="1" si="11"/>
        <v>120.82409308692677</v>
      </c>
      <c r="Q141" s="50"/>
      <c r="R141" s="50"/>
    </row>
    <row r="142" spans="4:18" s="5" customFormat="1" x14ac:dyDescent="0.45">
      <c r="D142" s="53">
        <f t="shared" si="12"/>
        <v>199</v>
      </c>
      <c r="F142" s="53" t="str">
        <f t="shared" si="13"/>
        <v xml:space="preserve"> , </v>
      </c>
      <c r="I142" s="7">
        <f t="shared" ca="1" si="14"/>
        <v>44131</v>
      </c>
      <c r="K142" s="43">
        <f t="shared" ca="1" si="11"/>
        <v>120.82409308692677</v>
      </c>
      <c r="Q142" s="48"/>
      <c r="R142" s="48"/>
    </row>
    <row r="143" spans="4:18" s="8" customFormat="1" x14ac:dyDescent="0.45">
      <c r="D143" s="53">
        <f t="shared" si="12"/>
        <v>199</v>
      </c>
      <c r="F143" s="53" t="str">
        <f t="shared" si="13"/>
        <v xml:space="preserve"> , </v>
      </c>
      <c r="I143" s="57">
        <f t="shared" ca="1" si="14"/>
        <v>44131</v>
      </c>
      <c r="K143" s="58">
        <f t="shared" ca="1" si="11"/>
        <v>120.82409308692677</v>
      </c>
      <c r="Q143" s="50"/>
      <c r="R143" s="50"/>
    </row>
    <row r="144" spans="4:18" s="5" customFormat="1" x14ac:dyDescent="0.45">
      <c r="D144" s="53">
        <f t="shared" si="12"/>
        <v>199</v>
      </c>
      <c r="F144" s="53" t="str">
        <f t="shared" si="13"/>
        <v xml:space="preserve"> , </v>
      </c>
      <c r="I144" s="7">
        <f t="shared" ca="1" si="14"/>
        <v>44131</v>
      </c>
      <c r="K144" s="43">
        <f t="shared" ca="1" si="11"/>
        <v>120.82409308692677</v>
      </c>
      <c r="Q144" s="48"/>
      <c r="R144" s="48"/>
    </row>
    <row r="145" spans="4:18" s="8" customFormat="1" x14ac:dyDescent="0.45">
      <c r="D145" s="53">
        <f t="shared" si="12"/>
        <v>199</v>
      </c>
      <c r="F145" s="53" t="str">
        <f t="shared" si="13"/>
        <v xml:space="preserve"> , </v>
      </c>
      <c r="I145" s="57">
        <f t="shared" ca="1" si="14"/>
        <v>44131</v>
      </c>
      <c r="K145" s="58">
        <f t="shared" ca="1" si="11"/>
        <v>120.82409308692677</v>
      </c>
      <c r="Q145" s="50"/>
      <c r="R145" s="50"/>
    </row>
    <row r="146" spans="4:18" s="5" customFormat="1" x14ac:dyDescent="0.45">
      <c r="D146" s="53">
        <f t="shared" si="12"/>
        <v>199</v>
      </c>
      <c r="F146" s="53" t="str">
        <f t="shared" si="13"/>
        <v xml:space="preserve"> , </v>
      </c>
      <c r="I146" s="7">
        <f t="shared" ca="1" si="14"/>
        <v>44131</v>
      </c>
      <c r="K146" s="43">
        <f t="shared" ca="1" si="11"/>
        <v>120.82409308692677</v>
      </c>
      <c r="Q146" s="48"/>
      <c r="R146" s="48"/>
    </row>
    <row r="147" spans="4:18" s="8" customFormat="1" x14ac:dyDescent="0.45">
      <c r="D147" s="53">
        <f t="shared" si="12"/>
        <v>199</v>
      </c>
      <c r="F147" s="53" t="str">
        <f t="shared" si="13"/>
        <v xml:space="preserve"> , </v>
      </c>
      <c r="I147" s="57">
        <f t="shared" ca="1" si="14"/>
        <v>44131</v>
      </c>
      <c r="K147" s="58">
        <f t="shared" ca="1" si="11"/>
        <v>120.82409308692677</v>
      </c>
      <c r="Q147" s="50"/>
      <c r="R147" s="50"/>
    </row>
    <row r="148" spans="4:18" s="5" customFormat="1" x14ac:dyDescent="0.45">
      <c r="D148" s="53">
        <f t="shared" si="12"/>
        <v>199</v>
      </c>
      <c r="F148" s="53" t="str">
        <f t="shared" si="13"/>
        <v xml:space="preserve"> , </v>
      </c>
      <c r="I148" s="7">
        <f t="shared" ca="1" si="14"/>
        <v>44131</v>
      </c>
      <c r="K148" s="43">
        <f t="shared" ca="1" si="11"/>
        <v>120.82409308692677</v>
      </c>
      <c r="Q148" s="48"/>
      <c r="R148" s="48"/>
    </row>
    <row r="149" spans="4:18" s="8" customFormat="1" x14ac:dyDescent="0.45">
      <c r="D149" s="53">
        <f t="shared" si="12"/>
        <v>199</v>
      </c>
      <c r="F149" s="53" t="str">
        <f t="shared" si="13"/>
        <v xml:space="preserve"> , </v>
      </c>
      <c r="I149" s="57">
        <f t="shared" ca="1" si="14"/>
        <v>44131</v>
      </c>
      <c r="K149" s="58">
        <f t="shared" ca="1" si="11"/>
        <v>120.82409308692677</v>
      </c>
      <c r="Q149" s="50"/>
      <c r="R149" s="50"/>
    </row>
    <row r="150" spans="4:18" s="5" customFormat="1" x14ac:dyDescent="0.45">
      <c r="D150" s="53">
        <f t="shared" si="12"/>
        <v>199</v>
      </c>
      <c r="F150" s="53" t="str">
        <f t="shared" si="13"/>
        <v xml:space="preserve"> , </v>
      </c>
      <c r="I150" s="7">
        <f t="shared" ca="1" si="14"/>
        <v>44131</v>
      </c>
      <c r="K150" s="43">
        <f ca="1">(I150-J150)/365.25</f>
        <v>120.82409308692677</v>
      </c>
      <c r="Q150" s="48"/>
      <c r="R150" s="48"/>
    </row>
    <row r="151" spans="4:18" s="8" customFormat="1" x14ac:dyDescent="0.45">
      <c r="D151" s="53">
        <f t="shared" si="12"/>
        <v>199</v>
      </c>
      <c r="F151" s="53" t="str">
        <f t="shared" si="13"/>
        <v xml:space="preserve"> , </v>
      </c>
      <c r="I151" s="57">
        <f t="shared" ca="1" si="14"/>
        <v>44131</v>
      </c>
      <c r="K151" s="58">
        <f t="shared" ref="K151:K164" ca="1" si="15">(I151-J151)/365.25</f>
        <v>120.82409308692677</v>
      </c>
      <c r="Q151" s="50"/>
      <c r="R151" s="50"/>
    </row>
    <row r="152" spans="4:18" s="5" customFormat="1" x14ac:dyDescent="0.45">
      <c r="D152" s="53">
        <f t="shared" si="12"/>
        <v>199</v>
      </c>
      <c r="F152" s="53" t="str">
        <f t="shared" si="13"/>
        <v xml:space="preserve"> , </v>
      </c>
      <c r="I152" s="7">
        <f t="shared" ca="1" si="14"/>
        <v>44131</v>
      </c>
      <c r="K152" s="43">
        <f t="shared" ca="1" si="15"/>
        <v>120.82409308692677</v>
      </c>
      <c r="Q152" s="48"/>
      <c r="R152" s="48"/>
    </row>
    <row r="153" spans="4:18" s="8" customFormat="1" x14ac:dyDescent="0.45">
      <c r="D153" s="53">
        <f t="shared" si="12"/>
        <v>199</v>
      </c>
      <c r="F153" s="53" t="str">
        <f t="shared" si="13"/>
        <v xml:space="preserve"> , </v>
      </c>
      <c r="I153" s="57">
        <f t="shared" ca="1" si="14"/>
        <v>44131</v>
      </c>
      <c r="K153" s="58">
        <f t="shared" ca="1" si="15"/>
        <v>120.82409308692677</v>
      </c>
      <c r="Q153" s="50"/>
      <c r="R153" s="50"/>
    </row>
    <row r="154" spans="4:18" s="5" customFormat="1" x14ac:dyDescent="0.45">
      <c r="D154" s="53">
        <f t="shared" si="12"/>
        <v>199</v>
      </c>
      <c r="F154" s="53" t="str">
        <f t="shared" si="13"/>
        <v xml:space="preserve"> , </v>
      </c>
      <c r="I154" s="7">
        <f t="shared" ca="1" si="14"/>
        <v>44131</v>
      </c>
      <c r="K154" s="43">
        <f t="shared" ca="1" si="15"/>
        <v>120.82409308692677</v>
      </c>
      <c r="Q154" s="48"/>
      <c r="R154" s="48"/>
    </row>
    <row r="155" spans="4:18" s="8" customFormat="1" x14ac:dyDescent="0.45">
      <c r="D155" s="53">
        <f t="shared" si="12"/>
        <v>199</v>
      </c>
      <c r="F155" s="53" t="str">
        <f t="shared" si="13"/>
        <v xml:space="preserve"> , </v>
      </c>
      <c r="I155" s="57">
        <f t="shared" ca="1" si="14"/>
        <v>44131</v>
      </c>
      <c r="K155" s="58">
        <f t="shared" ca="1" si="15"/>
        <v>120.82409308692677</v>
      </c>
      <c r="Q155" s="50"/>
      <c r="R155" s="50"/>
    </row>
    <row r="156" spans="4:18" s="5" customFormat="1" x14ac:dyDescent="0.45">
      <c r="D156" s="53">
        <f t="shared" si="12"/>
        <v>199</v>
      </c>
      <c r="F156" s="53" t="str">
        <f t="shared" si="13"/>
        <v xml:space="preserve"> , </v>
      </c>
      <c r="I156" s="7">
        <f t="shared" ca="1" si="14"/>
        <v>44131</v>
      </c>
      <c r="K156" s="43">
        <f t="shared" ca="1" si="15"/>
        <v>120.82409308692677</v>
      </c>
      <c r="Q156" s="48"/>
      <c r="R156" s="48"/>
    </row>
    <row r="157" spans="4:18" s="8" customFormat="1" x14ac:dyDescent="0.45">
      <c r="D157" s="53">
        <f t="shared" si="12"/>
        <v>199</v>
      </c>
      <c r="F157" s="53" t="str">
        <f t="shared" si="13"/>
        <v xml:space="preserve"> , </v>
      </c>
      <c r="I157" s="57">
        <f t="shared" ca="1" si="14"/>
        <v>44131</v>
      </c>
      <c r="K157" s="58">
        <f t="shared" ca="1" si="15"/>
        <v>120.82409308692677</v>
      </c>
      <c r="Q157" s="50"/>
      <c r="R157" s="50"/>
    </row>
    <row r="158" spans="4:18" s="5" customFormat="1" x14ac:dyDescent="0.45">
      <c r="D158" s="53">
        <f t="shared" si="12"/>
        <v>199</v>
      </c>
      <c r="F158" s="53" t="str">
        <f t="shared" si="13"/>
        <v xml:space="preserve"> , </v>
      </c>
      <c r="I158" s="7">
        <f t="shared" ca="1" si="14"/>
        <v>44131</v>
      </c>
      <c r="K158" s="43">
        <f t="shared" ca="1" si="15"/>
        <v>120.82409308692677</v>
      </c>
      <c r="Q158" s="48"/>
      <c r="R158" s="48"/>
    </row>
    <row r="159" spans="4:18" s="8" customFormat="1" x14ac:dyDescent="0.45">
      <c r="D159" s="53">
        <f t="shared" si="12"/>
        <v>199</v>
      </c>
      <c r="F159" s="53" t="str">
        <f t="shared" si="13"/>
        <v xml:space="preserve"> , </v>
      </c>
      <c r="I159" s="57">
        <f t="shared" ca="1" si="14"/>
        <v>44131</v>
      </c>
      <c r="K159" s="58">
        <f t="shared" ca="1" si="15"/>
        <v>120.82409308692677</v>
      </c>
      <c r="Q159" s="50"/>
      <c r="R159" s="50"/>
    </row>
    <row r="160" spans="4:18" s="5" customFormat="1" x14ac:dyDescent="0.45">
      <c r="D160" s="53">
        <f t="shared" si="12"/>
        <v>199</v>
      </c>
      <c r="F160" s="53" t="str">
        <f t="shared" si="13"/>
        <v xml:space="preserve"> , </v>
      </c>
      <c r="I160" s="7">
        <f ca="1">TODAY()</f>
        <v>44131</v>
      </c>
      <c r="K160" s="43">
        <f t="shared" ca="1" si="15"/>
        <v>120.82409308692677</v>
      </c>
      <c r="Q160" s="48"/>
      <c r="R160" s="48"/>
    </row>
    <row r="161" spans="4:18" s="8" customFormat="1" x14ac:dyDescent="0.45">
      <c r="D161" s="53">
        <f t="shared" si="12"/>
        <v>199</v>
      </c>
      <c r="F161" s="53" t="str">
        <f t="shared" si="13"/>
        <v xml:space="preserve"> , </v>
      </c>
      <c r="I161" s="57">
        <f t="shared" ca="1" si="14"/>
        <v>44131</v>
      </c>
      <c r="K161" s="58">
        <f t="shared" ca="1" si="15"/>
        <v>120.82409308692677</v>
      </c>
      <c r="Q161" s="50"/>
      <c r="R161" s="50"/>
    </row>
    <row r="162" spans="4:18" s="5" customFormat="1" x14ac:dyDescent="0.45">
      <c r="D162" s="53">
        <f t="shared" si="12"/>
        <v>199</v>
      </c>
      <c r="F162" s="53" t="str">
        <f t="shared" si="13"/>
        <v xml:space="preserve"> , </v>
      </c>
      <c r="I162" s="7">
        <f t="shared" ca="1" si="14"/>
        <v>44131</v>
      </c>
      <c r="K162" s="43">
        <f t="shared" ca="1" si="15"/>
        <v>120.82409308692677</v>
      </c>
      <c r="Q162" s="48"/>
      <c r="R162" s="48"/>
    </row>
    <row r="163" spans="4:18" s="8" customFormat="1" x14ac:dyDescent="0.45">
      <c r="D163" s="53">
        <f t="shared" si="12"/>
        <v>199</v>
      </c>
      <c r="F163" s="53" t="str">
        <f t="shared" si="13"/>
        <v xml:space="preserve"> , </v>
      </c>
      <c r="I163" s="57">
        <f t="shared" ca="1" si="14"/>
        <v>44131</v>
      </c>
      <c r="K163" s="58">
        <f t="shared" ca="1" si="15"/>
        <v>120.82409308692677</v>
      </c>
      <c r="Q163" s="50"/>
      <c r="R163" s="50"/>
    </row>
    <row r="164" spans="4:18" s="5" customFormat="1" x14ac:dyDescent="0.45">
      <c r="D164" s="53">
        <f t="shared" si="12"/>
        <v>199</v>
      </c>
      <c r="F164" s="53" t="str">
        <f t="shared" si="13"/>
        <v xml:space="preserve"> , </v>
      </c>
      <c r="I164" s="7">
        <f t="shared" ca="1" si="14"/>
        <v>44131</v>
      </c>
      <c r="K164" s="43">
        <f t="shared" ca="1" si="15"/>
        <v>120.82409308692677</v>
      </c>
      <c r="Q164" s="48"/>
      <c r="R164" s="48"/>
    </row>
    <row r="165" spans="4:18" s="8" customFormat="1" x14ac:dyDescent="0.45">
      <c r="D165" s="53">
        <f t="shared" si="12"/>
        <v>199</v>
      </c>
      <c r="F165" s="53" t="str">
        <f t="shared" si="13"/>
        <v xml:space="preserve"> , </v>
      </c>
      <c r="I165" s="57">
        <f t="shared" ca="1" si="14"/>
        <v>44131</v>
      </c>
      <c r="K165" s="58">
        <f ca="1">(I165-J165)/365.25</f>
        <v>120.82409308692677</v>
      </c>
      <c r="Q165" s="50"/>
      <c r="R165" s="50"/>
    </row>
    <row r="166" spans="4:18" s="5" customFormat="1" x14ac:dyDescent="0.45">
      <c r="D166" s="53">
        <f t="shared" si="12"/>
        <v>199</v>
      </c>
      <c r="F166" s="53" t="str">
        <f t="shared" si="13"/>
        <v xml:space="preserve"> , </v>
      </c>
      <c r="I166" s="7">
        <f t="shared" ca="1" si="14"/>
        <v>44131</v>
      </c>
      <c r="K166" s="43">
        <f t="shared" ref="K166:K179" ca="1" si="16">(I166-J166)/365.25</f>
        <v>120.82409308692677</v>
      </c>
      <c r="Q166" s="48"/>
      <c r="R166" s="48"/>
    </row>
    <row r="167" spans="4:18" s="8" customFormat="1" x14ac:dyDescent="0.45">
      <c r="D167" s="53">
        <f t="shared" si="12"/>
        <v>199</v>
      </c>
      <c r="F167" s="53" t="str">
        <f t="shared" si="13"/>
        <v xml:space="preserve"> , </v>
      </c>
      <c r="I167" s="57">
        <f t="shared" ca="1" si="14"/>
        <v>44131</v>
      </c>
      <c r="K167" s="58">
        <f t="shared" ca="1" si="16"/>
        <v>120.82409308692677</v>
      </c>
      <c r="Q167" s="50"/>
      <c r="R167" s="50"/>
    </row>
    <row r="168" spans="4:18" s="5" customFormat="1" x14ac:dyDescent="0.45">
      <c r="D168" s="53">
        <f t="shared" si="12"/>
        <v>199</v>
      </c>
      <c r="F168" s="53" t="str">
        <f t="shared" si="13"/>
        <v xml:space="preserve"> , </v>
      </c>
      <c r="I168" s="7">
        <f t="shared" ca="1" si="14"/>
        <v>44131</v>
      </c>
      <c r="K168" s="43">
        <f t="shared" ca="1" si="16"/>
        <v>120.82409308692677</v>
      </c>
      <c r="Q168" s="48"/>
      <c r="R168" s="48"/>
    </row>
    <row r="169" spans="4:18" s="8" customFormat="1" x14ac:dyDescent="0.45">
      <c r="D169" s="53">
        <f t="shared" si="12"/>
        <v>199</v>
      </c>
      <c r="F169" s="53" t="str">
        <f t="shared" si="13"/>
        <v xml:space="preserve"> , </v>
      </c>
      <c r="I169" s="57">
        <f t="shared" ca="1" si="14"/>
        <v>44131</v>
      </c>
      <c r="K169" s="58">
        <f t="shared" ca="1" si="16"/>
        <v>120.82409308692677</v>
      </c>
      <c r="Q169" s="50"/>
      <c r="R169" s="50"/>
    </row>
    <row r="170" spans="4:18" s="5" customFormat="1" x14ac:dyDescent="0.45">
      <c r="D170" s="53">
        <f t="shared" si="12"/>
        <v>199</v>
      </c>
      <c r="F170" s="53" t="str">
        <f t="shared" si="13"/>
        <v xml:space="preserve"> , </v>
      </c>
      <c r="I170" s="7">
        <f t="shared" ca="1" si="14"/>
        <v>44131</v>
      </c>
      <c r="K170" s="43">
        <f t="shared" ca="1" si="16"/>
        <v>120.82409308692677</v>
      </c>
      <c r="Q170" s="48"/>
      <c r="R170" s="48"/>
    </row>
    <row r="171" spans="4:18" s="8" customFormat="1" x14ac:dyDescent="0.45">
      <c r="D171" s="53">
        <f t="shared" si="12"/>
        <v>199</v>
      </c>
      <c r="F171" s="53" t="str">
        <f t="shared" si="13"/>
        <v xml:space="preserve"> , </v>
      </c>
      <c r="I171" s="57">
        <f t="shared" ca="1" si="14"/>
        <v>44131</v>
      </c>
      <c r="K171" s="58">
        <f t="shared" ca="1" si="16"/>
        <v>120.82409308692677</v>
      </c>
      <c r="Q171" s="50"/>
      <c r="R171" s="50"/>
    </row>
    <row r="172" spans="4:18" s="5" customFormat="1" x14ac:dyDescent="0.45">
      <c r="D172" s="53">
        <f t="shared" si="12"/>
        <v>199</v>
      </c>
      <c r="F172" s="53" t="str">
        <f t="shared" si="13"/>
        <v xml:space="preserve"> , </v>
      </c>
      <c r="I172" s="7">
        <f t="shared" ca="1" si="14"/>
        <v>44131</v>
      </c>
      <c r="K172" s="43">
        <f t="shared" ca="1" si="16"/>
        <v>120.82409308692677</v>
      </c>
      <c r="Q172" s="48"/>
      <c r="R172" s="48"/>
    </row>
    <row r="173" spans="4:18" s="8" customFormat="1" x14ac:dyDescent="0.45">
      <c r="D173" s="53">
        <f t="shared" si="12"/>
        <v>199</v>
      </c>
      <c r="F173" s="53" t="str">
        <f t="shared" si="13"/>
        <v xml:space="preserve"> , </v>
      </c>
      <c r="I173" s="57">
        <f t="shared" ca="1" si="14"/>
        <v>44131</v>
      </c>
      <c r="K173" s="58">
        <f t="shared" ca="1" si="16"/>
        <v>120.82409308692677</v>
      </c>
      <c r="Q173" s="50"/>
      <c r="R173" s="50"/>
    </row>
    <row r="174" spans="4:18" s="5" customFormat="1" x14ac:dyDescent="0.45">
      <c r="D174" s="53">
        <f t="shared" si="12"/>
        <v>199</v>
      </c>
      <c r="F174" s="53" t="str">
        <f t="shared" si="13"/>
        <v xml:space="preserve"> , </v>
      </c>
      <c r="I174" s="7">
        <f t="shared" ca="1" si="14"/>
        <v>44131</v>
      </c>
      <c r="K174" s="43">
        <f t="shared" ca="1" si="16"/>
        <v>120.82409308692677</v>
      </c>
      <c r="Q174" s="48"/>
      <c r="R174" s="48"/>
    </row>
    <row r="175" spans="4:18" s="8" customFormat="1" x14ac:dyDescent="0.45">
      <c r="D175" s="53">
        <f t="shared" si="12"/>
        <v>199</v>
      </c>
      <c r="F175" s="53" t="str">
        <f t="shared" si="13"/>
        <v xml:space="preserve"> , </v>
      </c>
      <c r="I175" s="57">
        <f ca="1">TODAY()</f>
        <v>44131</v>
      </c>
      <c r="K175" s="58">
        <f t="shared" ca="1" si="16"/>
        <v>120.82409308692677</v>
      </c>
      <c r="Q175" s="50"/>
      <c r="R175" s="50"/>
    </row>
    <row r="176" spans="4:18" s="5" customFormat="1" x14ac:dyDescent="0.45">
      <c r="D176" s="53">
        <f t="shared" si="12"/>
        <v>199</v>
      </c>
      <c r="F176" s="53" t="str">
        <f t="shared" si="13"/>
        <v xml:space="preserve"> , </v>
      </c>
      <c r="I176" s="7">
        <f t="shared" ref="I176:I200" ca="1" si="17">TODAY()</f>
        <v>44131</v>
      </c>
      <c r="K176" s="43">
        <f t="shared" ca="1" si="16"/>
        <v>120.82409308692677</v>
      </c>
      <c r="Q176" s="48"/>
      <c r="R176" s="48"/>
    </row>
    <row r="177" spans="4:18" s="8" customFormat="1" x14ac:dyDescent="0.45">
      <c r="D177" s="53">
        <f t="shared" si="12"/>
        <v>199</v>
      </c>
      <c r="F177" s="53" t="str">
        <f t="shared" si="13"/>
        <v xml:space="preserve"> , </v>
      </c>
      <c r="I177" s="57">
        <f t="shared" ca="1" si="17"/>
        <v>44131</v>
      </c>
      <c r="K177" s="58">
        <f t="shared" ca="1" si="16"/>
        <v>120.82409308692677</v>
      </c>
      <c r="Q177" s="50"/>
      <c r="R177" s="50"/>
    </row>
    <row r="178" spans="4:18" s="5" customFormat="1" x14ac:dyDescent="0.45">
      <c r="D178" s="53">
        <f t="shared" si="12"/>
        <v>199</v>
      </c>
      <c r="F178" s="53" t="str">
        <f t="shared" si="13"/>
        <v xml:space="preserve"> , </v>
      </c>
      <c r="I178" s="7">
        <f t="shared" ca="1" si="17"/>
        <v>44131</v>
      </c>
      <c r="K178" s="43">
        <f t="shared" ca="1" si="16"/>
        <v>120.82409308692677</v>
      </c>
      <c r="Q178" s="48"/>
      <c r="R178" s="48"/>
    </row>
    <row r="179" spans="4:18" s="8" customFormat="1" x14ac:dyDescent="0.45">
      <c r="D179" s="53">
        <f t="shared" si="12"/>
        <v>199</v>
      </c>
      <c r="F179" s="53" t="str">
        <f t="shared" si="13"/>
        <v xml:space="preserve"> , </v>
      </c>
      <c r="I179" s="57">
        <f t="shared" ca="1" si="17"/>
        <v>44131</v>
      </c>
      <c r="K179" s="58">
        <f t="shared" ca="1" si="16"/>
        <v>120.82409308692677</v>
      </c>
      <c r="Q179" s="50"/>
      <c r="R179" s="50"/>
    </row>
    <row r="180" spans="4:18" s="5" customFormat="1" x14ac:dyDescent="0.45">
      <c r="D180" s="53">
        <f t="shared" si="12"/>
        <v>199</v>
      </c>
      <c r="F180" s="53" t="str">
        <f t="shared" si="13"/>
        <v xml:space="preserve"> , </v>
      </c>
      <c r="I180" s="7">
        <f t="shared" ca="1" si="17"/>
        <v>44131</v>
      </c>
      <c r="K180" s="43">
        <f ca="1">(I180-J180)/365.25</f>
        <v>120.82409308692677</v>
      </c>
      <c r="Q180" s="48"/>
      <c r="R180" s="48"/>
    </row>
    <row r="181" spans="4:18" s="8" customFormat="1" x14ac:dyDescent="0.45">
      <c r="D181" s="53">
        <f t="shared" si="12"/>
        <v>199</v>
      </c>
      <c r="F181" s="53" t="str">
        <f t="shared" si="13"/>
        <v xml:space="preserve"> , </v>
      </c>
      <c r="I181" s="57">
        <f t="shared" ca="1" si="17"/>
        <v>44131</v>
      </c>
      <c r="K181" s="58">
        <f t="shared" ref="K181:K200" ca="1" si="18">(I181-J181)/365.25</f>
        <v>120.82409308692677</v>
      </c>
      <c r="Q181" s="50"/>
      <c r="R181" s="50"/>
    </row>
    <row r="182" spans="4:18" s="5" customFormat="1" x14ac:dyDescent="0.45">
      <c r="D182" s="53">
        <f t="shared" si="12"/>
        <v>199</v>
      </c>
      <c r="F182" s="53" t="str">
        <f>CONCATENATE(G182," , ",H182)</f>
        <v xml:space="preserve"> , </v>
      </c>
      <c r="I182" s="7">
        <f t="shared" ca="1" si="17"/>
        <v>44131</v>
      </c>
      <c r="K182" s="43">
        <f t="shared" ca="1" si="18"/>
        <v>120.82409308692677</v>
      </c>
      <c r="Q182" s="48"/>
      <c r="R182" s="48"/>
    </row>
    <row r="183" spans="4:18" s="8" customFormat="1" x14ac:dyDescent="0.45">
      <c r="D183" s="53">
        <f t="shared" si="12"/>
        <v>199</v>
      </c>
      <c r="F183" s="53" t="str">
        <f t="shared" ref="F183:F200" si="19">CONCATENATE(G183," , ",H183)</f>
        <v xml:space="preserve"> , </v>
      </c>
      <c r="I183" s="57">
        <f t="shared" ca="1" si="17"/>
        <v>44131</v>
      </c>
      <c r="K183" s="58">
        <f t="shared" ca="1" si="18"/>
        <v>120.82409308692677</v>
      </c>
      <c r="Q183" s="50"/>
      <c r="R183" s="50"/>
    </row>
    <row r="184" spans="4:18" s="5" customFormat="1" x14ac:dyDescent="0.45">
      <c r="D184" s="53">
        <f t="shared" si="12"/>
        <v>199</v>
      </c>
      <c r="F184" s="53" t="str">
        <f t="shared" si="19"/>
        <v xml:space="preserve"> , </v>
      </c>
      <c r="I184" s="7">
        <f t="shared" ca="1" si="17"/>
        <v>44131</v>
      </c>
      <c r="K184" s="43">
        <f t="shared" ca="1" si="18"/>
        <v>120.82409308692677</v>
      </c>
      <c r="Q184" s="48"/>
      <c r="R184" s="48"/>
    </row>
    <row r="185" spans="4:18" s="8" customFormat="1" x14ac:dyDescent="0.45">
      <c r="D185" s="53">
        <f t="shared" si="12"/>
        <v>199</v>
      </c>
      <c r="F185" s="53" t="str">
        <f t="shared" si="19"/>
        <v xml:space="preserve"> , </v>
      </c>
      <c r="I185" s="57">
        <f t="shared" ca="1" si="17"/>
        <v>44131</v>
      </c>
      <c r="K185" s="58">
        <f t="shared" ca="1" si="18"/>
        <v>120.82409308692677</v>
      </c>
      <c r="Q185" s="50"/>
      <c r="R185" s="50"/>
    </row>
    <row r="186" spans="4:18" s="5" customFormat="1" x14ac:dyDescent="0.45">
      <c r="D186" s="53">
        <f t="shared" si="12"/>
        <v>199</v>
      </c>
      <c r="F186" s="53" t="str">
        <f t="shared" si="19"/>
        <v xml:space="preserve"> , </v>
      </c>
      <c r="I186" s="7">
        <f t="shared" ca="1" si="17"/>
        <v>44131</v>
      </c>
      <c r="K186" s="43">
        <f t="shared" ca="1" si="18"/>
        <v>120.82409308692677</v>
      </c>
      <c r="Q186" s="48"/>
      <c r="R186" s="48"/>
    </row>
    <row r="187" spans="4:18" s="8" customFormat="1" x14ac:dyDescent="0.45">
      <c r="D187" s="53">
        <f t="shared" si="12"/>
        <v>199</v>
      </c>
      <c r="F187" s="53" t="str">
        <f t="shared" si="19"/>
        <v xml:space="preserve"> , </v>
      </c>
      <c r="I187" s="57">
        <f t="shared" ca="1" si="17"/>
        <v>44131</v>
      </c>
      <c r="K187" s="58">
        <f t="shared" ca="1" si="18"/>
        <v>120.82409308692677</v>
      </c>
      <c r="Q187" s="50"/>
      <c r="R187" s="50"/>
    </row>
    <row r="188" spans="4:18" s="5" customFormat="1" x14ac:dyDescent="0.45">
      <c r="D188" s="53">
        <f t="shared" si="12"/>
        <v>199</v>
      </c>
      <c r="F188" s="53" t="str">
        <f t="shared" si="19"/>
        <v xml:space="preserve"> , </v>
      </c>
      <c r="I188" s="7">
        <f t="shared" ca="1" si="17"/>
        <v>44131</v>
      </c>
      <c r="K188" s="43">
        <f t="shared" ca="1" si="18"/>
        <v>120.82409308692677</v>
      </c>
      <c r="Q188" s="48"/>
      <c r="R188" s="48"/>
    </row>
    <row r="189" spans="4:18" s="8" customFormat="1" x14ac:dyDescent="0.45">
      <c r="D189" s="53">
        <f t="shared" si="12"/>
        <v>199</v>
      </c>
      <c r="F189" s="53" t="str">
        <f t="shared" si="19"/>
        <v xml:space="preserve"> , </v>
      </c>
      <c r="I189" s="57">
        <f t="shared" ca="1" si="17"/>
        <v>44131</v>
      </c>
      <c r="K189" s="58">
        <f t="shared" ca="1" si="18"/>
        <v>120.82409308692677</v>
      </c>
      <c r="Q189" s="50"/>
      <c r="R189" s="50"/>
    </row>
    <row r="190" spans="4:18" s="5" customFormat="1" x14ac:dyDescent="0.45">
      <c r="D190" s="53">
        <f t="shared" si="12"/>
        <v>199</v>
      </c>
      <c r="F190" s="53" t="str">
        <f t="shared" si="19"/>
        <v xml:space="preserve"> , </v>
      </c>
      <c r="I190" s="7">
        <f t="shared" ca="1" si="17"/>
        <v>44131</v>
      </c>
      <c r="K190" s="43">
        <f t="shared" ca="1" si="18"/>
        <v>120.82409308692677</v>
      </c>
      <c r="Q190" s="48"/>
      <c r="R190" s="48"/>
    </row>
    <row r="191" spans="4:18" s="8" customFormat="1" x14ac:dyDescent="0.45">
      <c r="D191" s="53">
        <f t="shared" si="12"/>
        <v>199</v>
      </c>
      <c r="F191" s="53" t="str">
        <f t="shared" si="19"/>
        <v xml:space="preserve"> , </v>
      </c>
      <c r="I191" s="57">
        <f t="shared" ca="1" si="17"/>
        <v>44131</v>
      </c>
      <c r="K191" s="58">
        <f t="shared" ca="1" si="18"/>
        <v>120.82409308692677</v>
      </c>
      <c r="Q191" s="50"/>
      <c r="R191" s="50"/>
    </row>
    <row r="192" spans="4:18" s="5" customFormat="1" x14ac:dyDescent="0.45">
      <c r="D192" s="53">
        <f t="shared" si="12"/>
        <v>199</v>
      </c>
      <c r="F192" s="53" t="str">
        <f t="shared" si="19"/>
        <v xml:space="preserve"> , </v>
      </c>
      <c r="I192" s="7">
        <f t="shared" ca="1" si="17"/>
        <v>44131</v>
      </c>
      <c r="K192" s="43">
        <f t="shared" ca="1" si="18"/>
        <v>120.82409308692677</v>
      </c>
      <c r="Q192" s="48"/>
      <c r="R192" s="48"/>
    </row>
    <row r="193" spans="1:36" s="8" customFormat="1" x14ac:dyDescent="0.45">
      <c r="D193" s="53">
        <f t="shared" si="12"/>
        <v>199</v>
      </c>
      <c r="F193" s="53" t="str">
        <f t="shared" si="19"/>
        <v xml:space="preserve"> , </v>
      </c>
      <c r="I193" s="57">
        <f t="shared" ca="1" si="17"/>
        <v>44131</v>
      </c>
      <c r="K193" s="58">
        <f t="shared" ca="1" si="18"/>
        <v>120.82409308692677</v>
      </c>
      <c r="Q193" s="50"/>
      <c r="R193" s="50"/>
    </row>
    <row r="194" spans="1:36" s="5" customFormat="1" x14ac:dyDescent="0.45">
      <c r="D194" s="53">
        <f t="shared" ref="D194:D200" si="20">COUNTIF($F$2:$F$200,F195)</f>
        <v>199</v>
      </c>
      <c r="F194" s="53" t="str">
        <f t="shared" si="19"/>
        <v xml:space="preserve"> , </v>
      </c>
      <c r="I194" s="7">
        <f t="shared" ca="1" si="17"/>
        <v>44131</v>
      </c>
      <c r="K194" s="43">
        <f t="shared" ca="1" si="18"/>
        <v>120.82409308692677</v>
      </c>
      <c r="Q194" s="48"/>
      <c r="R194" s="48"/>
    </row>
    <row r="195" spans="1:36" s="8" customFormat="1" x14ac:dyDescent="0.45">
      <c r="D195" s="53">
        <f t="shared" si="20"/>
        <v>199</v>
      </c>
      <c r="F195" s="53" t="str">
        <f t="shared" si="19"/>
        <v xml:space="preserve"> , </v>
      </c>
      <c r="I195" s="57">
        <f t="shared" ca="1" si="17"/>
        <v>44131</v>
      </c>
      <c r="K195" s="58">
        <f t="shared" ca="1" si="18"/>
        <v>120.82409308692677</v>
      </c>
      <c r="Q195" s="50"/>
      <c r="R195" s="50"/>
    </row>
    <row r="196" spans="1:36" s="5" customFormat="1" x14ac:dyDescent="0.45">
      <c r="D196" s="53">
        <f t="shared" si="20"/>
        <v>199</v>
      </c>
      <c r="F196" s="53" t="str">
        <f t="shared" si="19"/>
        <v xml:space="preserve"> , </v>
      </c>
      <c r="I196" s="7">
        <f t="shared" ca="1" si="17"/>
        <v>44131</v>
      </c>
      <c r="K196" s="43">
        <f t="shared" ca="1" si="18"/>
        <v>120.82409308692677</v>
      </c>
      <c r="Q196" s="48"/>
      <c r="R196" s="48"/>
    </row>
    <row r="197" spans="1:36" s="8" customFormat="1" x14ac:dyDescent="0.45">
      <c r="D197" s="53">
        <f t="shared" si="20"/>
        <v>199</v>
      </c>
      <c r="F197" s="53" t="str">
        <f t="shared" si="19"/>
        <v xml:space="preserve"> , </v>
      </c>
      <c r="I197" s="57">
        <f t="shared" ca="1" si="17"/>
        <v>44131</v>
      </c>
      <c r="K197" s="58">
        <f t="shared" ca="1" si="18"/>
        <v>120.82409308692677</v>
      </c>
      <c r="Q197" s="50"/>
      <c r="R197" s="50"/>
    </row>
    <row r="198" spans="1:36" s="5" customFormat="1" x14ac:dyDescent="0.45">
      <c r="D198" s="53">
        <f t="shared" si="20"/>
        <v>199</v>
      </c>
      <c r="F198" s="53" t="str">
        <f t="shared" si="19"/>
        <v xml:space="preserve"> , </v>
      </c>
      <c r="I198" s="7">
        <f t="shared" ca="1" si="17"/>
        <v>44131</v>
      </c>
      <c r="K198" s="43">
        <f t="shared" ca="1" si="18"/>
        <v>120.82409308692677</v>
      </c>
      <c r="Q198" s="48"/>
      <c r="R198" s="48"/>
    </row>
    <row r="199" spans="1:36" s="8" customFormat="1" x14ac:dyDescent="0.45">
      <c r="D199" s="53">
        <f t="shared" si="20"/>
        <v>199</v>
      </c>
      <c r="F199" s="53" t="str">
        <f t="shared" si="19"/>
        <v xml:space="preserve"> , </v>
      </c>
      <c r="I199" s="57">
        <f t="shared" ca="1" si="17"/>
        <v>44131</v>
      </c>
      <c r="K199" s="58">
        <f t="shared" ca="1" si="18"/>
        <v>120.82409308692677</v>
      </c>
      <c r="Q199" s="50"/>
      <c r="R199" s="50"/>
    </row>
    <row r="200" spans="1:36" s="5" customFormat="1" x14ac:dyDescent="0.45">
      <c r="D200" s="53">
        <f t="shared" si="20"/>
        <v>0</v>
      </c>
      <c r="F200" s="53" t="str">
        <f t="shared" si="19"/>
        <v xml:space="preserve"> , </v>
      </c>
      <c r="I200" s="7">
        <f t="shared" ca="1" si="17"/>
        <v>44131</v>
      </c>
      <c r="K200" s="43">
        <f t="shared" ca="1" si="18"/>
        <v>120.82409308692677</v>
      </c>
      <c r="Q200" s="48"/>
      <c r="R200" s="48"/>
    </row>
    <row r="201" spans="1:36" s="11" customFormat="1" x14ac:dyDescent="0.45">
      <c r="A201" s="10" t="s">
        <v>249</v>
      </c>
      <c r="K201" s="44"/>
      <c r="Q201" s="51"/>
      <c r="R201" s="51"/>
    </row>
    <row r="202" spans="1:36" s="6" customFormat="1" x14ac:dyDescent="0.45">
      <c r="K202" s="45"/>
      <c r="Q202" s="52"/>
      <c r="R202" s="52"/>
    </row>
    <row r="203" spans="1:36" s="6" customFormat="1" x14ac:dyDescent="0.45">
      <c r="A203" s="6">
        <f>COUNTIF(A2:A200,"&gt;0")</f>
        <v>0</v>
      </c>
      <c r="B203" s="6">
        <f>COUNTIF(B2:B200, "=Sunday")</f>
        <v>0</v>
      </c>
      <c r="C203" s="6">
        <f>COUNTIF(C2:C200,"*Block A*")</f>
        <v>0</v>
      </c>
      <c r="K203" s="45">
        <f ca="1">COUNTIFS(K2:K200,"&gt;0",K2:K200,"&lt;13")</f>
        <v>0</v>
      </c>
      <c r="L203" s="6">
        <f>COUNTIF(L2:L200,"W")</f>
        <v>0</v>
      </c>
      <c r="M203" s="6">
        <f>COUNTIF(M2:M200,"M")</f>
        <v>0</v>
      </c>
      <c r="N203" s="6">
        <f>COUNTIF(N2:N200,"Alachua")</f>
        <v>0</v>
      </c>
      <c r="O203" s="6">
        <f>COUNTIF(O2:O200,"NW")</f>
        <v>0</v>
      </c>
      <c r="P203" s="6">
        <f>COUNTIF(P2:P200, "ASO - A")</f>
        <v>0</v>
      </c>
      <c r="Q203" s="52" t="e">
        <f>AVERAGE(Q2:Q200)</f>
        <v>#DIV/0!</v>
      </c>
      <c r="R203" s="52" t="e">
        <f>AVERAGE(R2:R200)</f>
        <v>#DIV/0!</v>
      </c>
      <c r="S203" s="6">
        <f>COUNTIF(S2:S200, "Armed Disturbance")</f>
        <v>0</v>
      </c>
      <c r="T203" s="6">
        <f>COUNTIF(T2:T200, "Armed Disturbance")</f>
        <v>0</v>
      </c>
      <c r="U203" s="6">
        <f>COUNTIF(U2:U200,"Y")</f>
        <v>0</v>
      </c>
      <c r="V203" s="6">
        <f>COUNTIF(V2:V200,"Y")</f>
        <v>0</v>
      </c>
      <c r="W203" s="6">
        <f>COUNTIF(W2:W200,"Y")</f>
        <v>0</v>
      </c>
      <c r="Y203" s="6">
        <f>COUNTIF(X2:Y200, "anxiety")</f>
        <v>0</v>
      </c>
      <c r="Z203" s="6">
        <f>COUNTIF(Z2:Z200, "Y")</f>
        <v>0</v>
      </c>
      <c r="AA203" s="6">
        <f>COUNTIF(AA2:AA200, "Y")</f>
        <v>0</v>
      </c>
      <c r="AC203" s="6">
        <f>COUNTIF(AC2:AC200,"Y")</f>
        <v>0</v>
      </c>
      <c r="AD203" s="6">
        <f>COUNTIF(AD2:AD200,"Y")</f>
        <v>0</v>
      </c>
      <c r="AE203" s="6">
        <f>COUNTIF(AE2:AE200,"Y")</f>
        <v>0</v>
      </c>
      <c r="AF203" s="6">
        <f>COUNTIF(AF2:AF200,"N/A")</f>
        <v>0</v>
      </c>
      <c r="AG203" s="6">
        <f>COUNTIF(AG2:AG200,"Meridian")</f>
        <v>0</v>
      </c>
      <c r="AH203" s="6">
        <f>COUNTIF(AH2:AH200,"Y")</f>
        <v>0</v>
      </c>
      <c r="AI203" s="6">
        <f>COUNTIF(AI2:AI200,"Y")</f>
        <v>0</v>
      </c>
      <c r="AJ203" s="6">
        <f>COUNTIF(AJ2:AJ200,"Y")</f>
        <v>0</v>
      </c>
    </row>
    <row r="204" spans="1:36" s="6" customFormat="1" x14ac:dyDescent="0.45">
      <c r="B204" s="6">
        <f>COUNTIF(B4:B201, "=Monday")</f>
        <v>0</v>
      </c>
      <c r="C204" s="6">
        <f>COUNTIF(C2:C200,"*Block B*")</f>
        <v>0</v>
      </c>
      <c r="K204" s="45">
        <f ca="1">COUNTIFS(K2:K200,"&gt;12",K2:K200,"&lt;18")</f>
        <v>0</v>
      </c>
      <c r="L204" s="6">
        <f>COUNTIF(L2:L200,"B")</f>
        <v>0</v>
      </c>
      <c r="M204" s="6">
        <f>COUNTIF(M2:M200,"F")</f>
        <v>0</v>
      </c>
      <c r="N204" s="6">
        <f>COUNTIF(N2:N200,"Archer")</f>
        <v>0</v>
      </c>
      <c r="O204" s="6">
        <f>COUNTIF(O2:O200,"SW")</f>
        <v>0</v>
      </c>
      <c r="P204" s="6">
        <f>COUNTIF(P2:P200, "ASO - B")</f>
        <v>0</v>
      </c>
      <c r="Q204" s="52"/>
      <c r="R204" s="52"/>
      <c r="S204" s="6">
        <f>COUNTIF(S2:S200, "Assist Citizen")</f>
        <v>0</v>
      </c>
      <c r="T204" s="6">
        <f>COUNTIF(T2:T200, "Assist Citizen")</f>
        <v>0</v>
      </c>
      <c r="U204" s="6">
        <f>COUNTIF(U2:U200,"N")</f>
        <v>0</v>
      </c>
      <c r="V204" s="6">
        <f>COUNTIF(V2:V200,"N")</f>
        <v>0</v>
      </c>
      <c r="W204" s="6">
        <f>COUNTIF(W2:W200,"n")</f>
        <v>0</v>
      </c>
      <c r="Y204" s="6">
        <f>COUNTIF(X2:Y200, "Bipolar")</f>
        <v>0</v>
      </c>
      <c r="Z204" s="6">
        <f>COUNTIF(Z2:Z200, "N")</f>
        <v>0</v>
      </c>
      <c r="AA204" s="6">
        <f>COUNTIF(AA2:AA200, "N")</f>
        <v>0</v>
      </c>
      <c r="AC204" s="6">
        <f>COUNTIF(AC2:AC200,"N")</f>
        <v>0</v>
      </c>
      <c r="AD204" s="6">
        <f>COUNTIF(AD2:AD200,"N")</f>
        <v>0</v>
      </c>
      <c r="AE204" s="6">
        <f>COUNTIF(AE2:AE200,"N")</f>
        <v>0</v>
      </c>
      <c r="AF204" s="6">
        <f>COUNTIF(AF2:AF200,"BA")</f>
        <v>0</v>
      </c>
      <c r="AG204" s="6">
        <f>COUNTIF(AG2:AG200,"NFRMC")</f>
        <v>0</v>
      </c>
      <c r="AH204" s="6">
        <f>COUNTIF(AH2:AH200,"N")</f>
        <v>0</v>
      </c>
      <c r="AI204" s="6">
        <f>COUNTIF(AI2:AI200,"N")</f>
        <v>0</v>
      </c>
      <c r="AJ204" s="6">
        <f>COUNTIF(AJ2:AJ200,"N")</f>
        <v>0</v>
      </c>
    </row>
    <row r="205" spans="1:36" s="6" customFormat="1" x14ac:dyDescent="0.45">
      <c r="B205" s="6">
        <f>COUNTIF(B4:B201, "=Tuesday")</f>
        <v>0</v>
      </c>
      <c r="C205" s="6">
        <f>COUNTIF(C2:C200,"*Block C*")</f>
        <v>0</v>
      </c>
      <c r="K205" s="45">
        <f ca="1">COUNTIFS(K2:K200,"&gt;17",K2:K200,"&lt;26")</f>
        <v>0</v>
      </c>
      <c r="L205" s="6">
        <f>COUNTIF(L2:L200,"A")</f>
        <v>0</v>
      </c>
      <c r="M205" s="6">
        <f>COUNTIF(M2:M200,"Other")</f>
        <v>0</v>
      </c>
      <c r="N205" s="6">
        <f>COUNTIF(N2:N200,"Gainesville")</f>
        <v>0</v>
      </c>
      <c r="O205" s="6">
        <f>COUNTIF(O2:O200,"SE")</f>
        <v>0</v>
      </c>
      <c r="P205" s="6">
        <f>COUNTIF(P2:P200, "ASO - C")</f>
        <v>0</v>
      </c>
      <c r="Q205" s="52"/>
      <c r="R205" s="52"/>
      <c r="S205" s="6">
        <f>COUNTIF(S2:S200, "Baker Act")</f>
        <v>0</v>
      </c>
      <c r="T205" s="6">
        <f>COUNTIF(T2:T200, "Baker Act")</f>
        <v>0</v>
      </c>
      <c r="U205" s="6">
        <f>COUNTIF(U2:U200,"Unknown")</f>
        <v>0</v>
      </c>
      <c r="V205" s="6">
        <f>COUNTIF(V2:V200,"Unknown")</f>
        <v>0</v>
      </c>
      <c r="W205" s="6">
        <f>COUNTIF(W2:W200,"unknown")</f>
        <v>0</v>
      </c>
      <c r="Y205" s="6">
        <f>COUNTIF(X2:Y200, "Depressive")</f>
        <v>0</v>
      </c>
      <c r="Z205" s="6">
        <f>COUNTIF(Z2:Z200, "Unknown")</f>
        <v>0</v>
      </c>
      <c r="AA205" s="6">
        <f>COUNTIF(AA2:AA200, "Unknown")</f>
        <v>0</v>
      </c>
      <c r="AC205" s="6">
        <f>COUNTIF(AC2:AC200,"Unknown")</f>
        <v>0</v>
      </c>
      <c r="AD205" s="6">
        <f>COUNTIF(AD2:AD200,"Unknown")</f>
        <v>0</v>
      </c>
      <c r="AE205" s="6">
        <f>COUNTIF(AE2:AE200,"Unknown")</f>
        <v>0</v>
      </c>
      <c r="AF205" s="6">
        <f>COUNTIF(AF2:AF200,"Medical")</f>
        <v>0</v>
      </c>
      <c r="AG205" s="6">
        <f>COUNTIF(AG2:AG200,"Shands")</f>
        <v>0</v>
      </c>
      <c r="AH205" s="6">
        <f>COUNTIF(AH2:AH200,"Unknown")</f>
        <v>0</v>
      </c>
      <c r="AI205" s="6">
        <f>COUNTIF(AI2:AI200,"Unknown")</f>
        <v>0</v>
      </c>
      <c r="AJ205" s="6">
        <f>COUNTIF(AJ2:AJ200,"Unknown")</f>
        <v>0</v>
      </c>
    </row>
    <row r="206" spans="1:36" s="6" customFormat="1" x14ac:dyDescent="0.45">
      <c r="B206" s="6">
        <f>COUNTIF(B4:B201, "=Wednesday")</f>
        <v>0</v>
      </c>
      <c r="C206" s="6">
        <f>COUNTIF(C2:C200,"*Block D*")</f>
        <v>0</v>
      </c>
      <c r="K206" s="45">
        <f ca="1">COUNTIFS(K2:K200,"&gt;25",K2:K200,"&lt;41")</f>
        <v>0</v>
      </c>
      <c r="L206" s="6">
        <f>COUNTIF(L2:L200,"H")</f>
        <v>0</v>
      </c>
      <c r="N206" s="6">
        <f>COUNTIF(N2:N200,"Hawthorne")</f>
        <v>0</v>
      </c>
      <c r="O206" s="6">
        <f>COUNTIF(O2:O200,"NE")</f>
        <v>0</v>
      </c>
      <c r="P206" s="6">
        <f>COUNTIF(P2:P200, "ASO - D")</f>
        <v>0</v>
      </c>
      <c r="Q206" s="52"/>
      <c r="R206" s="52"/>
      <c r="S206" s="6">
        <f>COUNTIF(S2:S200, "Battery")</f>
        <v>0</v>
      </c>
      <c r="T206" s="6">
        <f>COUNTIF(T2:T200, "Battery")</f>
        <v>0</v>
      </c>
      <c r="Y206" s="6">
        <f>COUNTIF(X2:Y200, "Dissociative")</f>
        <v>0</v>
      </c>
      <c r="AF206" s="6">
        <f>COUNTIF(AF2:AF200,"Voluntary")</f>
        <v>0</v>
      </c>
      <c r="AG206" s="6">
        <f>COUNTIF(AG2:AG200,"VA")</f>
        <v>0</v>
      </c>
    </row>
    <row r="207" spans="1:36" s="6" customFormat="1" x14ac:dyDescent="0.45">
      <c r="B207" s="6">
        <f>COUNTIF(B4:B201, "=Thursday")</f>
        <v>0</v>
      </c>
      <c r="C207" s="6">
        <f>COUNTIF(C2:C200,"*Block E*")</f>
        <v>0</v>
      </c>
      <c r="K207" s="45">
        <f ca="1">COUNTIFS(K2:K200,"&gt;40",K2:K200,"&lt;61")</f>
        <v>0</v>
      </c>
      <c r="L207" s="6">
        <f>COUNTIF(L2:L200,"O")</f>
        <v>0</v>
      </c>
      <c r="N207" s="6">
        <f>COUNTIF(N2:N200,"High Springs")</f>
        <v>0</v>
      </c>
      <c r="P207" s="6">
        <f>COUNTIF(P2:P200, "ASO - E")</f>
        <v>0</v>
      </c>
      <c r="Q207" s="52"/>
      <c r="R207" s="52"/>
      <c r="S207" s="6">
        <f>COUNTIF(S2:S200, "Burglary")</f>
        <v>0</v>
      </c>
      <c r="T207" s="6">
        <f>COUNTIF(T2:T200, "Burglary")</f>
        <v>0</v>
      </c>
      <c r="Y207" s="6">
        <f>COUNTIF(X2:Y200, "Obsessive")</f>
        <v>0</v>
      </c>
      <c r="AG207" s="6">
        <f>COUNTIF(AG2:AG200,"Vista")</f>
        <v>0</v>
      </c>
    </row>
    <row r="208" spans="1:36" s="6" customFormat="1" x14ac:dyDescent="0.45">
      <c r="B208" s="6">
        <f>COUNTIF(B4:B201, "=Friday")</f>
        <v>0</v>
      </c>
      <c r="C208" s="6">
        <f>COUNTIF(C2:C200,"*Block F*")</f>
        <v>0</v>
      </c>
      <c r="K208" s="45">
        <f ca="1">COUNTIFS(K2:K200,"&gt;60",K2:K200,"&lt;81")</f>
        <v>0</v>
      </c>
      <c r="N208" s="6">
        <f>COUNTIF(N2:N200,"Jonesville")</f>
        <v>0</v>
      </c>
      <c r="P208" s="6">
        <f>COUNTIF(P2:P200, "ASO - F")</f>
        <v>0</v>
      </c>
      <c r="Q208" s="52"/>
      <c r="R208" s="52"/>
      <c r="S208" s="6">
        <f>COUNTIF(S2:S200, "Disturbance")</f>
        <v>0</v>
      </c>
      <c r="T208" s="6">
        <f>COUNTIF(T2:T200, "Disturbance")</f>
        <v>0</v>
      </c>
      <c r="Y208" s="6">
        <f>COUNTIF(X2:Y200, "Other")</f>
        <v>0</v>
      </c>
    </row>
    <row r="209" spans="2:25" s="6" customFormat="1" x14ac:dyDescent="0.45">
      <c r="B209" s="6">
        <f>COUNTIF(B4:B201, "=Saturday")</f>
        <v>0</v>
      </c>
      <c r="K209" s="45">
        <f ca="1">COUNTIFS(K2:K200,"&gt;80",K2:K200,"&lt;111")</f>
        <v>0</v>
      </c>
      <c r="N209" s="6">
        <f>COUNTIF(N2:N200,"Lacrosse")</f>
        <v>0</v>
      </c>
      <c r="P209" s="6">
        <f>COUNTIF(P2:P200, "ASO - G")</f>
        <v>0</v>
      </c>
      <c r="Q209" s="52"/>
      <c r="R209" s="52"/>
      <c r="S209" s="6">
        <f>COUNTIF(S2:S200, "Domestic")</f>
        <v>0</v>
      </c>
      <c r="T209" s="6">
        <f>COUNTIF(T2:T200, "Domestic")</f>
        <v>0</v>
      </c>
      <c r="Y209" s="6">
        <f>COUNTIF(X2:Y200, "Personality")</f>
        <v>0</v>
      </c>
    </row>
    <row r="210" spans="2:25" s="6" customFormat="1" x14ac:dyDescent="0.45">
      <c r="K210" s="45"/>
      <c r="N210" s="6">
        <f>COUNTIF(N2:N200,"Lochloosa")</f>
        <v>0</v>
      </c>
      <c r="P210" s="6">
        <f>COUNTIF(P2:P200, "ASO - H")</f>
        <v>0</v>
      </c>
      <c r="Q210" s="52"/>
      <c r="R210" s="52"/>
      <c r="S210" s="6">
        <f>COUNTIF(S2:S200, "Medical Emergency")</f>
        <v>0</v>
      </c>
      <c r="T210" s="6">
        <f>COUNTIF(T2:T200, "Medical Emergency")</f>
        <v>0</v>
      </c>
      <c r="Y210" s="6">
        <f>COUNTIF(X2:Y200, "Schizophrenia")</f>
        <v>0</v>
      </c>
    </row>
    <row r="211" spans="2:25" s="6" customFormat="1" x14ac:dyDescent="0.45">
      <c r="K211" s="45"/>
      <c r="N211" s="6">
        <f>COUNTIF(N2:N200,"Orange Heights")</f>
        <v>0</v>
      </c>
      <c r="P211" s="6">
        <f>COUNTIF(P2:P200, "ASO - I")</f>
        <v>0</v>
      </c>
      <c r="Q211" s="52"/>
      <c r="R211" s="52"/>
      <c r="S211" s="6">
        <f>COUNTIF(S2:S200, "Mental Health Crisis Situation ")</f>
        <v>0</v>
      </c>
      <c r="T211" s="6">
        <f>COUNTIF(T2:T200, "Mental Health Crisis Situation ")</f>
        <v>0</v>
      </c>
      <c r="Y211" s="6">
        <f>COUNTIF(X2:Y200, "Somatic")</f>
        <v>0</v>
      </c>
    </row>
    <row r="212" spans="2:25" s="6" customFormat="1" x14ac:dyDescent="0.45">
      <c r="K212" s="45"/>
      <c r="N212" s="6">
        <f>COUNTIF(N2:N200,"Micanopy")</f>
        <v>0</v>
      </c>
      <c r="P212" s="6">
        <f>COUNTIF(P2:P200, "ASO - J")</f>
        <v>0</v>
      </c>
      <c r="Q212" s="52"/>
      <c r="R212" s="52"/>
      <c r="S212" s="6">
        <f>COUNTIF(S2:S200, "Other")</f>
        <v>0</v>
      </c>
      <c r="T212" s="6">
        <f>COUNTIF(T2:T200, "Other")</f>
        <v>0</v>
      </c>
      <c r="Y212" s="6">
        <f>COUNTIF(X2:Y200, "Substance")</f>
        <v>0</v>
      </c>
    </row>
    <row r="213" spans="2:25" s="6" customFormat="1" x14ac:dyDescent="0.45">
      <c r="K213" s="45"/>
      <c r="N213" s="6">
        <f>COUNTIF(N2:N200,"Monteocha")</f>
        <v>0</v>
      </c>
      <c r="P213" s="6">
        <f>COUNTIF(P2:P200, "ASO - M")</f>
        <v>0</v>
      </c>
      <c r="Q213" s="52"/>
      <c r="R213" s="52"/>
      <c r="S213" s="6">
        <f>COUNTIF(S2:S200, "S20")</f>
        <v>0</v>
      </c>
      <c r="T213" s="6">
        <f>COUNTIF(T2:T200, "S20")</f>
        <v>0</v>
      </c>
      <c r="Y213" s="6">
        <f>COUNTIF(X2:Y200, "Trauma")</f>
        <v>0</v>
      </c>
    </row>
    <row r="214" spans="2:25" s="6" customFormat="1" x14ac:dyDescent="0.45">
      <c r="K214" s="45"/>
      <c r="N214" s="6">
        <f>COUNTIF(N2:N200,"Newberry")</f>
        <v>0</v>
      </c>
      <c r="P214" s="6">
        <f>COUNTIF(P2:P200, "GPD")</f>
        <v>0</v>
      </c>
      <c r="Q214" s="52"/>
      <c r="R214" s="52"/>
      <c r="S214" s="6">
        <f>COUNTIF(S2:S200, "Suicide Attempt")</f>
        <v>0</v>
      </c>
      <c r="T214" s="6">
        <f>COUNTIF(T2:T200, "Suicide Attempt")</f>
        <v>0</v>
      </c>
      <c r="Y214" s="6">
        <f>COUNTIF(X2:Y200, "Unknown")</f>
        <v>0</v>
      </c>
    </row>
    <row r="215" spans="2:25" s="6" customFormat="1" x14ac:dyDescent="0.45">
      <c r="K215" s="45"/>
      <c r="N215" s="6">
        <f>COUNTIF(N2:N200,"Waldo")</f>
        <v>0</v>
      </c>
      <c r="P215" s="6">
        <f>COUNTIF(P2:P200, "Other")</f>
        <v>0</v>
      </c>
      <c r="Q215" s="52"/>
      <c r="R215" s="52"/>
      <c r="S215" s="6">
        <f>COUNTIF(S2:S200, "Suspicious Activity")</f>
        <v>0</v>
      </c>
      <c r="T215" s="6">
        <f>COUNTIF(T2:T200, "Suspicious Activity")</f>
        <v>0</v>
      </c>
    </row>
    <row r="216" spans="2:25" s="6" customFormat="1" x14ac:dyDescent="0.45">
      <c r="K216" s="45"/>
      <c r="P216" s="6">
        <f>COUNTIF(P2:P200, "HSPD")</f>
        <v>0</v>
      </c>
      <c r="Q216" s="52"/>
      <c r="R216" s="52"/>
      <c r="S216" s="6">
        <f>COUNTIF(S2:S200, "Theft")</f>
        <v>0</v>
      </c>
      <c r="T216" s="6">
        <f>COUNTIF(T2:T200, "Theft")</f>
        <v>0</v>
      </c>
    </row>
    <row r="217" spans="2:25" s="6" customFormat="1" x14ac:dyDescent="0.45">
      <c r="K217" s="45"/>
      <c r="P217" s="6">
        <f>COUNTIF(P2:P200, "APD")</f>
        <v>0</v>
      </c>
      <c r="Q217" s="52"/>
      <c r="R217" s="52"/>
      <c r="S217" s="6">
        <f>COUNTIF(S2:S200, "Trespassing")</f>
        <v>0</v>
      </c>
      <c r="T217" s="6">
        <f>COUNTIF(T2:T200, "Trespassing")</f>
        <v>0</v>
      </c>
    </row>
    <row r="218" spans="2:25" s="6" customFormat="1" x14ac:dyDescent="0.45">
      <c r="K218" s="45"/>
      <c r="P218" s="6">
        <f>COUNTIF(P2:P200, "UPD")</f>
        <v>0</v>
      </c>
      <c r="Q218" s="52"/>
      <c r="R218" s="52"/>
      <c r="S218" s="6">
        <f>COUNTIF(S2:S200, "Well Being Check")</f>
        <v>0</v>
      </c>
      <c r="T218" s="6">
        <f>COUNTIF(T2:T200, "Well Being Check")</f>
        <v>0</v>
      </c>
    </row>
    <row r="219" spans="2:25" s="6" customFormat="1" x14ac:dyDescent="0.45">
      <c r="K219" s="45"/>
      <c r="P219" s="6">
        <f>COUNTIF(P2:P200, "VA")</f>
        <v>0</v>
      </c>
      <c r="Q219" s="52"/>
      <c r="R219" s="52"/>
    </row>
  </sheetData>
  <conditionalFormatting sqref="AF1 AF201:AF1048576">
    <cfRule type="containsText" priority="3" operator="containsText" text="BA / MA (LEO)">
      <formula>NOT(ISERROR(SEARCH("BA / MA (LEO)",AF1)))</formula>
    </cfRule>
  </conditionalFormatting>
  <conditionalFormatting sqref="AF2:AF200">
    <cfRule type="containsText" dxfId="3" priority="1" operator="containsText" text="BA / MA (LEO)">
      <formula>NOT(ISERROR(SEARCH("BA / MA (LEO)",AF2)))</formula>
    </cfRule>
    <cfRule type="containsText" priority="2" operator="containsText" text="BA / MA (LEO)">
      <formula>NOT(ISERROR(SEARCH("BA / MA (LEO)",AF2)))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3">
        <x14:dataValidation type="list" allowBlank="1" showInputMessage="1" showErrorMessage="1" xr:uid="{00000000-0002-0000-0900-000000000000}">
          <x14:formula1>
            <xm:f>'Statistics &amp; Lists'!$B$267:$B$269</xm:f>
          </x14:formula1>
          <xm:sqref>AJ2:AJ200</xm:sqref>
        </x14:dataValidation>
        <x14:dataValidation type="list" allowBlank="1" showInputMessage="1" showErrorMessage="1" xr:uid="{00000000-0002-0000-0900-000001000000}">
          <x14:formula1>
            <xm:f>'Statistics &amp; Lists'!$B$262:$B$264</xm:f>
          </x14:formula1>
          <xm:sqref>AI2:AI200</xm:sqref>
        </x14:dataValidation>
        <x14:dataValidation type="list" allowBlank="1" showInputMessage="1" showErrorMessage="1" xr:uid="{00000000-0002-0000-0900-000002000000}">
          <x14:formula1>
            <xm:f>'Statistics &amp; Lists'!$B$257:$B$259</xm:f>
          </x14:formula1>
          <xm:sqref>AH2:AH200</xm:sqref>
        </x14:dataValidation>
        <x14:dataValidation type="list" allowBlank="1" showInputMessage="1" showErrorMessage="1" xr:uid="{00000000-0002-0000-0900-000003000000}">
          <x14:formula1>
            <xm:f>'Statistics &amp; Lists'!$B$242:$B$254</xm:f>
          </x14:formula1>
          <xm:sqref>AG2:AG200</xm:sqref>
        </x14:dataValidation>
        <x14:dataValidation type="list" allowBlank="1" showInputMessage="1" showErrorMessage="1" xr:uid="{00000000-0002-0000-0900-000004000000}">
          <x14:formula1>
            <xm:f>'Statistics &amp; Lists'!$B$236:$B$239</xm:f>
          </x14:formula1>
          <xm:sqref>AF2:AF200</xm:sqref>
        </x14:dataValidation>
        <x14:dataValidation type="list" allowBlank="1" showInputMessage="1" showErrorMessage="1" xr:uid="{00000000-0002-0000-0900-000005000000}">
          <x14:formula1>
            <xm:f>'Statistics &amp; Lists'!$B$231:$B$233</xm:f>
          </x14:formula1>
          <xm:sqref>AE2:AE200</xm:sqref>
        </x14:dataValidation>
        <x14:dataValidation type="list" allowBlank="1" showInputMessage="1" showErrorMessage="1" xr:uid="{00000000-0002-0000-0900-000006000000}">
          <x14:formula1>
            <xm:f>'Statistics &amp; Lists'!$B$226:$B$228</xm:f>
          </x14:formula1>
          <xm:sqref>AD2:AD200</xm:sqref>
        </x14:dataValidation>
        <x14:dataValidation type="list" allowBlank="1" showInputMessage="1" showErrorMessage="1" xr:uid="{00000000-0002-0000-0900-000007000000}">
          <x14:formula1>
            <xm:f>'Statistics &amp; Lists'!$B$221:$B$223</xm:f>
          </x14:formula1>
          <xm:sqref>AC2:AC200</xm:sqref>
        </x14:dataValidation>
        <x14:dataValidation type="list" allowBlank="1" showInputMessage="1" showErrorMessage="1" xr:uid="{00000000-0002-0000-0900-000008000000}">
          <x14:formula1>
            <xm:f>'Statistics &amp; Lists'!$B$216:$B$218</xm:f>
          </x14:formula1>
          <xm:sqref>AA2:AA200</xm:sqref>
        </x14:dataValidation>
        <x14:dataValidation type="list" allowBlank="1" showInputMessage="1" showErrorMessage="1" xr:uid="{00000000-0002-0000-0900-000009000000}">
          <x14:formula1>
            <xm:f>'Statistics &amp; Lists'!$B$211:$B$213</xm:f>
          </x14:formula1>
          <xm:sqref>Z2:Z200</xm:sqref>
        </x14:dataValidation>
        <x14:dataValidation type="list" allowBlank="1" showInputMessage="1" showErrorMessage="1" xr:uid="{00000000-0002-0000-0900-00000A000000}">
          <x14:formula1>
            <xm:f>'Statistics &amp; Lists'!$B$197:$B$208</xm:f>
          </x14:formula1>
          <xm:sqref>X2:Y200</xm:sqref>
        </x14:dataValidation>
        <x14:dataValidation type="list" allowBlank="1" showInputMessage="1" showErrorMessage="1" xr:uid="{00000000-0002-0000-0900-00000B000000}">
          <x14:formula1>
            <xm:f>'Statistics &amp; Lists'!$B$157:$B$172</xm:f>
          </x14:formula1>
          <xm:sqref>T2:T200</xm:sqref>
        </x14:dataValidation>
        <x14:dataValidation type="list" allowBlank="1" showInputMessage="1" showErrorMessage="1" xr:uid="{00000000-0002-0000-0900-00000C000000}">
          <x14:formula1>
            <xm:f>'Statistics &amp; Lists'!$B$139:$B$154</xm:f>
          </x14:formula1>
          <xm:sqref>S2:S200</xm:sqref>
        </x14:dataValidation>
        <x14:dataValidation type="list" allowBlank="1" showInputMessage="1" showErrorMessage="1" xr:uid="{00000000-0002-0000-0900-00000D000000}">
          <x14:formula1>
            <xm:f>'Statistics &amp; Lists'!$A$102:$A$136</xm:f>
          </x14:formula1>
          <xm:sqref>P2:P200</xm:sqref>
        </x14:dataValidation>
        <x14:dataValidation type="list" allowBlank="1" showInputMessage="1" showErrorMessage="1" xr:uid="{00000000-0002-0000-0900-00000E000000}">
          <x14:formula1>
            <xm:f>'Statistics &amp; Lists'!$B$96:$B$99</xm:f>
          </x14:formula1>
          <xm:sqref>O2:O200</xm:sqref>
        </x14:dataValidation>
        <x14:dataValidation type="list" allowBlank="1" showInputMessage="1" showErrorMessage="1" xr:uid="{00000000-0002-0000-0900-00000F000000}">
          <x14:formula1>
            <xm:f>'Statistics &amp; Lists'!$B$80:$B$93</xm:f>
          </x14:formula1>
          <xm:sqref>N2:N200</xm:sqref>
        </x14:dataValidation>
        <x14:dataValidation type="list" allowBlank="1" showInputMessage="1" showErrorMessage="1" xr:uid="{00000000-0002-0000-0900-000010000000}">
          <x14:formula1>
            <xm:f>'Statistics &amp; Lists'!$B$75:$B$77</xm:f>
          </x14:formula1>
          <xm:sqref>W2:W200</xm:sqref>
        </x14:dataValidation>
        <x14:dataValidation type="list" allowBlank="1" showInputMessage="1" showErrorMessage="1" xr:uid="{00000000-0002-0000-0900-000011000000}">
          <x14:formula1>
            <xm:f>'Statistics &amp; Lists'!$B$70:$B$72</xm:f>
          </x14:formula1>
          <xm:sqref>V2:V200</xm:sqref>
        </x14:dataValidation>
        <x14:dataValidation type="list" allowBlank="1" showInputMessage="1" showErrorMessage="1" xr:uid="{00000000-0002-0000-0900-000012000000}">
          <x14:formula1>
            <xm:f>'Statistics &amp; Lists'!$B$65:$B$67</xm:f>
          </x14:formula1>
          <xm:sqref>U2:U200</xm:sqref>
        </x14:dataValidation>
        <x14:dataValidation type="list" allowBlank="1" showInputMessage="1" showErrorMessage="1" xr:uid="{00000000-0002-0000-0900-000013000000}">
          <x14:formula1>
            <xm:f>'Statistics &amp; Lists'!$B$46:$B$48</xm:f>
          </x14:formula1>
          <xm:sqref>M2:M200</xm:sqref>
        </x14:dataValidation>
        <x14:dataValidation type="list" allowBlank="1" showInputMessage="1" showErrorMessage="1" xr:uid="{00000000-0002-0000-0900-000014000000}">
          <x14:formula1>
            <xm:f>'Statistics &amp; Lists'!$B$33:$B$37</xm:f>
          </x14:formula1>
          <xm:sqref>L2:L200</xm:sqref>
        </x14:dataValidation>
        <x14:dataValidation type="list" allowBlank="1" showInputMessage="1" showErrorMessage="1" xr:uid="{00000000-0002-0000-0900-000015000000}">
          <x14:formula1>
            <xm:f>'Statistics &amp; Lists'!$B$26:$B$31</xm:f>
          </x14:formula1>
          <xm:sqref>C2:C200</xm:sqref>
        </x14:dataValidation>
        <x14:dataValidation type="list" allowBlank="1" showInputMessage="1" showErrorMessage="1" xr:uid="{00000000-0002-0000-0900-000016000000}">
          <x14:formula1>
            <xm:f>'Statistics &amp; Lists'!$B$8:$B$14</xm:f>
          </x14:formula1>
          <xm:sqref>B2:B200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219"/>
  <sheetViews>
    <sheetView topLeftCell="B1" workbookViewId="0">
      <pane ySplit="1" topLeftCell="A2" activePane="bottomLeft" state="frozen"/>
      <selection activeCell="E1" sqref="E1"/>
      <selection pane="bottomLeft" activeCell="G2" sqref="G2:J2"/>
    </sheetView>
  </sheetViews>
  <sheetFormatPr defaultColWidth="9.19921875" defaultRowHeight="14.25" x14ac:dyDescent="0.45"/>
  <cols>
    <col min="1" max="1" width="17" style="4" customWidth="1"/>
    <col min="2" max="2" width="14.73046875" style="4" customWidth="1"/>
    <col min="3" max="3" width="17" style="4" customWidth="1"/>
    <col min="4" max="4" width="16.73046875" style="4" hidden="1" customWidth="1"/>
    <col min="5" max="5" width="14.46484375" style="4" customWidth="1"/>
    <col min="6" max="6" width="25.265625" style="4" customWidth="1"/>
    <col min="7" max="8" width="14.46484375" style="4" customWidth="1"/>
    <col min="9" max="9" width="9.73046875" style="4" hidden="1" customWidth="1"/>
    <col min="10" max="10" width="9.73046875" style="4" bestFit="1" customWidth="1"/>
    <col min="11" max="11" width="9.19921875" style="46"/>
    <col min="12" max="14" width="9.19921875" style="4"/>
    <col min="15" max="15" width="11.53125" style="4" customWidth="1"/>
    <col min="16" max="16" width="13.265625" style="4" customWidth="1"/>
    <col min="17" max="18" width="9.19921875" style="49"/>
    <col min="19" max="19" width="18.265625" style="4" hidden="1" customWidth="1"/>
    <col min="20" max="20" width="18.73046875" style="4" customWidth="1"/>
    <col min="21" max="21" width="9.19921875" style="4"/>
    <col min="22" max="22" width="9.796875" style="4" customWidth="1"/>
    <col min="23" max="23" width="9.19921875" style="4"/>
    <col min="24" max="25" width="27.59765625" style="4" customWidth="1"/>
    <col min="26" max="26" width="13.46484375" style="4" customWidth="1"/>
    <col min="27" max="27" width="11.796875" style="4" customWidth="1"/>
    <col min="28" max="28" width="13.46484375" style="4" customWidth="1"/>
    <col min="29" max="31" width="9.19921875" style="4"/>
    <col min="32" max="32" width="17.33203125" style="4" customWidth="1"/>
    <col min="33" max="35" width="9.19921875" style="4"/>
    <col min="36" max="36" width="14.19921875" style="4" customWidth="1"/>
    <col min="37" max="37" width="9.19921875" style="4"/>
    <col min="38" max="38" width="27.265625" style="4" customWidth="1"/>
    <col min="39" max="16384" width="9.19921875" style="4"/>
  </cols>
  <sheetData>
    <row r="1" spans="1:38" ht="57" x14ac:dyDescent="0.45">
      <c r="A1" s="2" t="s">
        <v>216</v>
      </c>
      <c r="B1" s="2" t="s">
        <v>0</v>
      </c>
      <c r="C1" s="2" t="s">
        <v>226</v>
      </c>
      <c r="D1" s="2" t="s">
        <v>211</v>
      </c>
      <c r="E1" s="3" t="s">
        <v>217</v>
      </c>
      <c r="F1" s="3" t="s">
        <v>300</v>
      </c>
      <c r="G1" s="3" t="s">
        <v>298</v>
      </c>
      <c r="H1" s="3" t="s">
        <v>299</v>
      </c>
      <c r="I1" s="3" t="s">
        <v>218</v>
      </c>
      <c r="J1" s="2" t="s">
        <v>219</v>
      </c>
      <c r="K1" s="42" t="s">
        <v>220</v>
      </c>
      <c r="L1" s="2" t="s">
        <v>221</v>
      </c>
      <c r="M1" s="2" t="s">
        <v>222</v>
      </c>
      <c r="N1" s="3" t="s">
        <v>151</v>
      </c>
      <c r="O1" s="3" t="s">
        <v>227</v>
      </c>
      <c r="P1" s="3" t="s">
        <v>264</v>
      </c>
      <c r="Q1" s="47" t="s">
        <v>228</v>
      </c>
      <c r="R1" s="47" t="s">
        <v>229</v>
      </c>
      <c r="S1" s="3" t="s">
        <v>270</v>
      </c>
      <c r="T1" s="3" t="s">
        <v>271</v>
      </c>
      <c r="U1" s="3" t="s">
        <v>223</v>
      </c>
      <c r="V1" s="3" t="s">
        <v>224</v>
      </c>
      <c r="W1" s="3" t="s">
        <v>225</v>
      </c>
      <c r="X1" s="3" t="s">
        <v>230</v>
      </c>
      <c r="Y1" s="3" t="s">
        <v>230</v>
      </c>
      <c r="Z1" s="3" t="s">
        <v>231</v>
      </c>
      <c r="AA1" s="3" t="s">
        <v>232</v>
      </c>
      <c r="AB1" s="3" t="s">
        <v>233</v>
      </c>
      <c r="AC1" s="3" t="s">
        <v>234</v>
      </c>
      <c r="AD1" s="3" t="s">
        <v>235</v>
      </c>
      <c r="AE1" s="3" t="s">
        <v>236</v>
      </c>
      <c r="AF1" s="3" t="s">
        <v>274</v>
      </c>
      <c r="AG1" s="3" t="s">
        <v>275</v>
      </c>
      <c r="AH1" s="3" t="s">
        <v>237</v>
      </c>
      <c r="AI1" s="3" t="s">
        <v>238</v>
      </c>
      <c r="AJ1" s="3" t="s">
        <v>276</v>
      </c>
      <c r="AK1" s="3" t="s">
        <v>277</v>
      </c>
      <c r="AL1" s="3" t="s">
        <v>239</v>
      </c>
    </row>
    <row r="2" spans="1:38" s="53" customFormat="1" x14ac:dyDescent="0.45">
      <c r="D2" s="53">
        <f t="shared" ref="D2:D65" si="0">COUNTIF($F$2:$F$200,F3)</f>
        <v>199</v>
      </c>
      <c r="F2" s="53" t="str">
        <f>CONCATENATE(G2," , ",H2)</f>
        <v xml:space="preserve"> , </v>
      </c>
      <c r="I2" s="54"/>
      <c r="J2" s="54"/>
      <c r="K2" s="55">
        <f>(I2-J2)/365.25</f>
        <v>0</v>
      </c>
      <c r="Q2" s="56"/>
      <c r="R2" s="56"/>
    </row>
    <row r="3" spans="1:38" s="8" customFormat="1" x14ac:dyDescent="0.45">
      <c r="D3" s="8">
        <f t="shared" si="0"/>
        <v>199</v>
      </c>
      <c r="F3" s="53" t="str">
        <f t="shared" ref="F3:F66" si="1">CONCATENATE(G3," , ",H3)</f>
        <v xml:space="preserve"> , </v>
      </c>
      <c r="I3" s="57">
        <f t="shared" ref="I3:I66" ca="1" si="2">TODAY()</f>
        <v>44131</v>
      </c>
      <c r="K3" s="58">
        <f t="shared" ref="K3:K66" ca="1" si="3">(I3-J3)/365.25</f>
        <v>120.82409308692677</v>
      </c>
      <c r="Q3" s="50"/>
      <c r="R3" s="50"/>
    </row>
    <row r="4" spans="1:38" s="53" customFormat="1" x14ac:dyDescent="0.45">
      <c r="D4" s="53">
        <f t="shared" si="0"/>
        <v>199</v>
      </c>
      <c r="F4" s="53" t="str">
        <f t="shared" si="1"/>
        <v xml:space="preserve"> , </v>
      </c>
      <c r="I4" s="54">
        <f t="shared" ca="1" si="2"/>
        <v>44131</v>
      </c>
      <c r="K4" s="55">
        <f t="shared" ca="1" si="3"/>
        <v>120.82409308692677</v>
      </c>
      <c r="Q4" s="56"/>
      <c r="R4" s="56"/>
    </row>
    <row r="5" spans="1:38" s="8" customFormat="1" x14ac:dyDescent="0.45">
      <c r="D5" s="8">
        <f t="shared" si="0"/>
        <v>199</v>
      </c>
      <c r="F5" s="53" t="str">
        <f t="shared" si="1"/>
        <v xml:space="preserve"> , </v>
      </c>
      <c r="I5" s="57">
        <f t="shared" ca="1" si="2"/>
        <v>44131</v>
      </c>
      <c r="K5" s="58">
        <f t="shared" ca="1" si="3"/>
        <v>120.82409308692677</v>
      </c>
      <c r="Q5" s="50"/>
      <c r="R5" s="50"/>
    </row>
    <row r="6" spans="1:38" s="53" customFormat="1" x14ac:dyDescent="0.45">
      <c r="D6" s="53">
        <f t="shared" si="0"/>
        <v>199</v>
      </c>
      <c r="F6" s="53" t="str">
        <f t="shared" si="1"/>
        <v xml:space="preserve"> , </v>
      </c>
      <c r="I6" s="54">
        <f t="shared" ca="1" si="2"/>
        <v>44131</v>
      </c>
      <c r="K6" s="55">
        <f t="shared" ca="1" si="3"/>
        <v>120.82409308692677</v>
      </c>
      <c r="Q6" s="56"/>
      <c r="R6" s="56"/>
    </row>
    <row r="7" spans="1:38" s="8" customFormat="1" x14ac:dyDescent="0.45">
      <c r="D7" s="8">
        <f t="shared" si="0"/>
        <v>199</v>
      </c>
      <c r="F7" s="53" t="str">
        <f t="shared" si="1"/>
        <v xml:space="preserve"> , </v>
      </c>
      <c r="I7" s="57">
        <f t="shared" ca="1" si="2"/>
        <v>44131</v>
      </c>
      <c r="K7" s="58">
        <f t="shared" ca="1" si="3"/>
        <v>120.82409308692677</v>
      </c>
      <c r="Q7" s="50"/>
      <c r="R7" s="50"/>
    </row>
    <row r="8" spans="1:38" s="53" customFormat="1" x14ac:dyDescent="0.45">
      <c r="D8" s="53">
        <f t="shared" si="0"/>
        <v>199</v>
      </c>
      <c r="F8" s="53" t="str">
        <f t="shared" si="1"/>
        <v xml:space="preserve"> , </v>
      </c>
      <c r="I8" s="54">
        <f t="shared" ca="1" si="2"/>
        <v>44131</v>
      </c>
      <c r="K8" s="55">
        <f t="shared" ca="1" si="3"/>
        <v>120.82409308692677</v>
      </c>
      <c r="Q8" s="56"/>
      <c r="R8" s="56"/>
    </row>
    <row r="9" spans="1:38" s="8" customFormat="1" x14ac:dyDescent="0.45">
      <c r="D9" s="8">
        <f t="shared" si="0"/>
        <v>199</v>
      </c>
      <c r="F9" s="53" t="str">
        <f t="shared" si="1"/>
        <v xml:space="preserve"> , </v>
      </c>
      <c r="I9" s="57">
        <f t="shared" ca="1" si="2"/>
        <v>44131</v>
      </c>
      <c r="K9" s="58">
        <f t="shared" ca="1" si="3"/>
        <v>120.82409308692677</v>
      </c>
      <c r="Q9" s="50"/>
      <c r="R9" s="50"/>
    </row>
    <row r="10" spans="1:38" s="53" customFormat="1" x14ac:dyDescent="0.45">
      <c r="D10" s="53">
        <f t="shared" si="0"/>
        <v>199</v>
      </c>
      <c r="F10" s="53" t="str">
        <f t="shared" si="1"/>
        <v xml:space="preserve"> , </v>
      </c>
      <c r="I10" s="54">
        <f t="shared" ca="1" si="2"/>
        <v>44131</v>
      </c>
      <c r="K10" s="55">
        <f t="shared" ca="1" si="3"/>
        <v>120.82409308692677</v>
      </c>
      <c r="Q10" s="56"/>
      <c r="R10" s="56"/>
    </row>
    <row r="11" spans="1:38" s="8" customFormat="1" x14ac:dyDescent="0.45">
      <c r="D11" s="8">
        <f t="shared" si="0"/>
        <v>199</v>
      </c>
      <c r="F11" s="53" t="str">
        <f t="shared" si="1"/>
        <v xml:space="preserve"> , </v>
      </c>
      <c r="I11" s="57">
        <f t="shared" ca="1" si="2"/>
        <v>44131</v>
      </c>
      <c r="K11" s="58">
        <f t="shared" ca="1" si="3"/>
        <v>120.82409308692677</v>
      </c>
      <c r="Q11" s="50"/>
      <c r="R11" s="50"/>
    </row>
    <row r="12" spans="1:38" s="53" customFormat="1" x14ac:dyDescent="0.45">
      <c r="D12" s="53">
        <f t="shared" si="0"/>
        <v>199</v>
      </c>
      <c r="F12" s="53" t="str">
        <f t="shared" si="1"/>
        <v xml:space="preserve"> , </v>
      </c>
      <c r="I12" s="54">
        <f t="shared" ca="1" si="2"/>
        <v>44131</v>
      </c>
      <c r="K12" s="55">
        <f t="shared" ca="1" si="3"/>
        <v>120.82409308692677</v>
      </c>
      <c r="Q12" s="56"/>
      <c r="R12" s="56"/>
    </row>
    <row r="13" spans="1:38" s="8" customFormat="1" x14ac:dyDescent="0.45">
      <c r="D13" s="8">
        <f t="shared" si="0"/>
        <v>199</v>
      </c>
      <c r="F13" s="53" t="str">
        <f t="shared" si="1"/>
        <v xml:space="preserve"> , </v>
      </c>
      <c r="I13" s="57">
        <f t="shared" ca="1" si="2"/>
        <v>44131</v>
      </c>
      <c r="K13" s="58">
        <f t="shared" ca="1" si="3"/>
        <v>120.82409308692677</v>
      </c>
      <c r="Q13" s="50"/>
      <c r="R13" s="50"/>
    </row>
    <row r="14" spans="1:38" s="53" customFormat="1" x14ac:dyDescent="0.45">
      <c r="D14" s="53">
        <f t="shared" si="0"/>
        <v>199</v>
      </c>
      <c r="F14" s="53" t="str">
        <f t="shared" si="1"/>
        <v xml:space="preserve"> , </v>
      </c>
      <c r="I14" s="54">
        <f t="shared" ca="1" si="2"/>
        <v>44131</v>
      </c>
      <c r="K14" s="55">
        <f t="shared" ca="1" si="3"/>
        <v>120.82409308692677</v>
      </c>
      <c r="Q14" s="56"/>
      <c r="R14" s="56"/>
    </row>
    <row r="15" spans="1:38" s="8" customFormat="1" x14ac:dyDescent="0.45">
      <c r="D15" s="8">
        <f t="shared" si="0"/>
        <v>199</v>
      </c>
      <c r="F15" s="53" t="str">
        <f t="shared" si="1"/>
        <v xml:space="preserve"> , </v>
      </c>
      <c r="I15" s="57">
        <f t="shared" ca="1" si="2"/>
        <v>44131</v>
      </c>
      <c r="K15" s="58">
        <f t="shared" ca="1" si="3"/>
        <v>120.82409308692677</v>
      </c>
      <c r="Q15" s="50"/>
      <c r="R15" s="50"/>
    </row>
    <row r="16" spans="1:38" s="5" customFormat="1" x14ac:dyDescent="0.45">
      <c r="D16" s="53">
        <f t="shared" si="0"/>
        <v>199</v>
      </c>
      <c r="F16" s="53" t="str">
        <f t="shared" si="1"/>
        <v xml:space="preserve"> , </v>
      </c>
      <c r="I16" s="7">
        <f t="shared" ca="1" si="2"/>
        <v>44131</v>
      </c>
      <c r="K16" s="43">
        <f t="shared" ca="1" si="3"/>
        <v>120.82409308692677</v>
      </c>
      <c r="Q16" s="48"/>
      <c r="R16" s="48"/>
    </row>
    <row r="17" spans="4:18" s="8" customFormat="1" x14ac:dyDescent="0.45">
      <c r="D17" s="8">
        <f t="shared" si="0"/>
        <v>199</v>
      </c>
      <c r="F17" s="53" t="str">
        <f t="shared" si="1"/>
        <v xml:space="preserve"> , </v>
      </c>
      <c r="I17" s="57">
        <f t="shared" ca="1" si="2"/>
        <v>44131</v>
      </c>
      <c r="K17" s="58">
        <f t="shared" ca="1" si="3"/>
        <v>120.82409308692677</v>
      </c>
      <c r="Q17" s="50"/>
      <c r="R17" s="50"/>
    </row>
    <row r="18" spans="4:18" s="5" customFormat="1" x14ac:dyDescent="0.45">
      <c r="D18" s="53">
        <f t="shared" si="0"/>
        <v>199</v>
      </c>
      <c r="F18" s="53" t="str">
        <f t="shared" si="1"/>
        <v xml:space="preserve"> , </v>
      </c>
      <c r="I18" s="7">
        <f t="shared" ca="1" si="2"/>
        <v>44131</v>
      </c>
      <c r="K18" s="43">
        <f t="shared" ca="1" si="3"/>
        <v>120.82409308692677</v>
      </c>
      <c r="Q18" s="48"/>
      <c r="R18" s="48"/>
    </row>
    <row r="19" spans="4:18" s="8" customFormat="1" x14ac:dyDescent="0.45">
      <c r="D19" s="53">
        <f t="shared" si="0"/>
        <v>199</v>
      </c>
      <c r="F19" s="53" t="str">
        <f t="shared" si="1"/>
        <v xml:space="preserve"> , </v>
      </c>
      <c r="I19" s="57">
        <f t="shared" ca="1" si="2"/>
        <v>44131</v>
      </c>
      <c r="K19" s="58">
        <f t="shared" ca="1" si="3"/>
        <v>120.82409308692677</v>
      </c>
      <c r="Q19" s="50"/>
      <c r="R19" s="50"/>
    </row>
    <row r="20" spans="4:18" s="5" customFormat="1" x14ac:dyDescent="0.45">
      <c r="D20" s="53">
        <f t="shared" si="0"/>
        <v>199</v>
      </c>
      <c r="F20" s="53" t="str">
        <f t="shared" si="1"/>
        <v xml:space="preserve"> , </v>
      </c>
      <c r="I20" s="7">
        <f t="shared" ca="1" si="2"/>
        <v>44131</v>
      </c>
      <c r="K20" s="43">
        <f t="shared" ca="1" si="3"/>
        <v>120.82409308692677</v>
      </c>
      <c r="Q20" s="48"/>
      <c r="R20" s="48"/>
    </row>
    <row r="21" spans="4:18" s="8" customFormat="1" x14ac:dyDescent="0.45">
      <c r="D21" s="53">
        <f t="shared" si="0"/>
        <v>199</v>
      </c>
      <c r="F21" s="53" t="str">
        <f t="shared" si="1"/>
        <v xml:space="preserve"> , </v>
      </c>
      <c r="I21" s="57">
        <f t="shared" ca="1" si="2"/>
        <v>44131</v>
      </c>
      <c r="K21" s="58">
        <f t="shared" ca="1" si="3"/>
        <v>120.82409308692677</v>
      </c>
      <c r="Q21" s="50"/>
      <c r="R21" s="50"/>
    </row>
    <row r="22" spans="4:18" s="5" customFormat="1" x14ac:dyDescent="0.45">
      <c r="D22" s="53">
        <f t="shared" si="0"/>
        <v>199</v>
      </c>
      <c r="F22" s="53" t="str">
        <f t="shared" si="1"/>
        <v xml:space="preserve"> , </v>
      </c>
      <c r="I22" s="7">
        <f t="shared" ca="1" si="2"/>
        <v>44131</v>
      </c>
      <c r="K22" s="43">
        <f t="shared" ca="1" si="3"/>
        <v>120.82409308692677</v>
      </c>
      <c r="Q22" s="48"/>
      <c r="R22" s="48"/>
    </row>
    <row r="23" spans="4:18" s="8" customFormat="1" x14ac:dyDescent="0.45">
      <c r="D23" s="53">
        <f t="shared" si="0"/>
        <v>199</v>
      </c>
      <c r="F23" s="53" t="str">
        <f t="shared" si="1"/>
        <v xml:space="preserve"> , </v>
      </c>
      <c r="I23" s="57">
        <f t="shared" ca="1" si="2"/>
        <v>44131</v>
      </c>
      <c r="K23" s="58">
        <f t="shared" ca="1" si="3"/>
        <v>120.82409308692677</v>
      </c>
      <c r="Q23" s="50"/>
      <c r="R23" s="50"/>
    </row>
    <row r="24" spans="4:18" s="5" customFormat="1" x14ac:dyDescent="0.45">
      <c r="D24" s="53">
        <f t="shared" si="0"/>
        <v>199</v>
      </c>
      <c r="F24" s="53" t="str">
        <f t="shared" si="1"/>
        <v xml:space="preserve"> , </v>
      </c>
      <c r="I24" s="7">
        <f t="shared" ca="1" si="2"/>
        <v>44131</v>
      </c>
      <c r="K24" s="43">
        <f t="shared" ca="1" si="3"/>
        <v>120.82409308692677</v>
      </c>
      <c r="Q24" s="48"/>
      <c r="R24" s="48"/>
    </row>
    <row r="25" spans="4:18" s="8" customFormat="1" x14ac:dyDescent="0.45">
      <c r="D25" s="53">
        <f t="shared" si="0"/>
        <v>199</v>
      </c>
      <c r="F25" s="53" t="str">
        <f t="shared" si="1"/>
        <v xml:space="preserve"> , </v>
      </c>
      <c r="I25" s="57">
        <f t="shared" ca="1" si="2"/>
        <v>44131</v>
      </c>
      <c r="K25" s="58">
        <f t="shared" ca="1" si="3"/>
        <v>120.82409308692677</v>
      </c>
      <c r="Q25" s="50"/>
      <c r="R25" s="50"/>
    </row>
    <row r="26" spans="4:18" s="5" customFormat="1" x14ac:dyDescent="0.45">
      <c r="D26" s="53">
        <f t="shared" si="0"/>
        <v>199</v>
      </c>
      <c r="F26" s="53" t="str">
        <f t="shared" si="1"/>
        <v xml:space="preserve"> , </v>
      </c>
      <c r="I26" s="7">
        <f t="shared" ca="1" si="2"/>
        <v>44131</v>
      </c>
      <c r="K26" s="43">
        <f t="shared" ca="1" si="3"/>
        <v>120.82409308692677</v>
      </c>
      <c r="Q26" s="48"/>
      <c r="R26" s="48"/>
    </row>
    <row r="27" spans="4:18" s="8" customFormat="1" x14ac:dyDescent="0.45">
      <c r="D27" s="53">
        <f t="shared" si="0"/>
        <v>199</v>
      </c>
      <c r="F27" s="53" t="str">
        <f t="shared" si="1"/>
        <v xml:space="preserve"> , </v>
      </c>
      <c r="I27" s="57">
        <f t="shared" ca="1" si="2"/>
        <v>44131</v>
      </c>
      <c r="K27" s="58">
        <f t="shared" ca="1" si="3"/>
        <v>120.82409308692677</v>
      </c>
      <c r="Q27" s="50"/>
      <c r="R27" s="50"/>
    </row>
    <row r="28" spans="4:18" s="5" customFormat="1" x14ac:dyDescent="0.45">
      <c r="D28" s="53">
        <f t="shared" si="0"/>
        <v>199</v>
      </c>
      <c r="F28" s="53" t="str">
        <f t="shared" si="1"/>
        <v xml:space="preserve"> , </v>
      </c>
      <c r="I28" s="7">
        <f t="shared" ca="1" si="2"/>
        <v>44131</v>
      </c>
      <c r="K28" s="43">
        <f t="shared" ca="1" si="3"/>
        <v>120.82409308692677</v>
      </c>
      <c r="Q28" s="48"/>
      <c r="R28" s="48"/>
    </row>
    <row r="29" spans="4:18" s="8" customFormat="1" x14ac:dyDescent="0.45">
      <c r="D29" s="53">
        <f t="shared" si="0"/>
        <v>199</v>
      </c>
      <c r="F29" s="53" t="str">
        <f t="shared" si="1"/>
        <v xml:space="preserve"> , </v>
      </c>
      <c r="I29" s="57">
        <f t="shared" ca="1" si="2"/>
        <v>44131</v>
      </c>
      <c r="K29" s="58">
        <f t="shared" ca="1" si="3"/>
        <v>120.82409308692677</v>
      </c>
      <c r="Q29" s="50"/>
      <c r="R29" s="50"/>
    </row>
    <row r="30" spans="4:18" s="5" customFormat="1" x14ac:dyDescent="0.45">
      <c r="D30" s="53">
        <f t="shared" si="0"/>
        <v>199</v>
      </c>
      <c r="F30" s="53" t="str">
        <f t="shared" si="1"/>
        <v xml:space="preserve"> , </v>
      </c>
      <c r="I30" s="7">
        <f t="shared" ca="1" si="2"/>
        <v>44131</v>
      </c>
      <c r="K30" s="43">
        <f t="shared" ca="1" si="3"/>
        <v>120.82409308692677</v>
      </c>
      <c r="Q30" s="48"/>
      <c r="R30" s="48"/>
    </row>
    <row r="31" spans="4:18" s="8" customFormat="1" x14ac:dyDescent="0.45">
      <c r="D31" s="53">
        <f t="shared" si="0"/>
        <v>199</v>
      </c>
      <c r="F31" s="53" t="str">
        <f t="shared" si="1"/>
        <v xml:space="preserve"> , </v>
      </c>
      <c r="I31" s="57">
        <f ca="1">TODAY()</f>
        <v>44131</v>
      </c>
      <c r="K31" s="58">
        <f t="shared" ca="1" si="3"/>
        <v>120.82409308692677</v>
      </c>
      <c r="Q31" s="50"/>
      <c r="R31" s="50"/>
    </row>
    <row r="32" spans="4:18" s="5" customFormat="1" x14ac:dyDescent="0.45">
      <c r="D32" s="53">
        <f t="shared" si="0"/>
        <v>199</v>
      </c>
      <c r="F32" s="53" t="str">
        <f t="shared" si="1"/>
        <v xml:space="preserve"> , </v>
      </c>
      <c r="I32" s="7">
        <f t="shared" ca="1" si="2"/>
        <v>44131</v>
      </c>
      <c r="K32" s="43">
        <f t="shared" ca="1" si="3"/>
        <v>120.82409308692677</v>
      </c>
      <c r="Q32" s="48"/>
      <c r="R32" s="48"/>
    </row>
    <row r="33" spans="4:18" s="8" customFormat="1" x14ac:dyDescent="0.45">
      <c r="D33" s="53">
        <f t="shared" si="0"/>
        <v>199</v>
      </c>
      <c r="F33" s="53" t="str">
        <f t="shared" si="1"/>
        <v xml:space="preserve"> , </v>
      </c>
      <c r="I33" s="57">
        <f t="shared" ca="1" si="2"/>
        <v>44131</v>
      </c>
      <c r="K33" s="58">
        <f t="shared" ca="1" si="3"/>
        <v>120.82409308692677</v>
      </c>
      <c r="Q33" s="50"/>
      <c r="R33" s="50"/>
    </row>
    <row r="34" spans="4:18" s="5" customFormat="1" x14ac:dyDescent="0.45">
      <c r="D34" s="53">
        <f t="shared" si="0"/>
        <v>199</v>
      </c>
      <c r="F34" s="53" t="str">
        <f t="shared" si="1"/>
        <v xml:space="preserve"> , </v>
      </c>
      <c r="I34" s="7">
        <f t="shared" ca="1" si="2"/>
        <v>44131</v>
      </c>
      <c r="K34" s="43">
        <f t="shared" ca="1" si="3"/>
        <v>120.82409308692677</v>
      </c>
      <c r="Q34" s="48"/>
      <c r="R34" s="48"/>
    </row>
    <row r="35" spans="4:18" s="8" customFormat="1" x14ac:dyDescent="0.45">
      <c r="D35" s="53">
        <f t="shared" si="0"/>
        <v>199</v>
      </c>
      <c r="F35" s="53" t="str">
        <f t="shared" si="1"/>
        <v xml:space="preserve"> , </v>
      </c>
      <c r="I35" s="57">
        <f t="shared" ca="1" si="2"/>
        <v>44131</v>
      </c>
      <c r="K35" s="58">
        <f t="shared" ca="1" si="3"/>
        <v>120.82409308692677</v>
      </c>
      <c r="Q35" s="50"/>
      <c r="R35" s="50"/>
    </row>
    <row r="36" spans="4:18" s="5" customFormat="1" x14ac:dyDescent="0.45">
      <c r="D36" s="53">
        <f t="shared" si="0"/>
        <v>199</v>
      </c>
      <c r="F36" s="53" t="str">
        <f t="shared" si="1"/>
        <v xml:space="preserve"> , </v>
      </c>
      <c r="I36" s="7">
        <f t="shared" ca="1" si="2"/>
        <v>44131</v>
      </c>
      <c r="K36" s="43">
        <f ca="1">(I36-J36)/365.25</f>
        <v>120.82409308692677</v>
      </c>
      <c r="Q36" s="48"/>
      <c r="R36" s="48"/>
    </row>
    <row r="37" spans="4:18" s="8" customFormat="1" x14ac:dyDescent="0.45">
      <c r="D37" s="53">
        <f t="shared" si="0"/>
        <v>199</v>
      </c>
      <c r="F37" s="53" t="str">
        <f t="shared" si="1"/>
        <v xml:space="preserve"> , </v>
      </c>
      <c r="I37" s="57">
        <f t="shared" ca="1" si="2"/>
        <v>44131</v>
      </c>
      <c r="K37" s="58">
        <f t="shared" ca="1" si="3"/>
        <v>120.82409308692677</v>
      </c>
      <c r="Q37" s="50"/>
      <c r="R37" s="50"/>
    </row>
    <row r="38" spans="4:18" s="5" customFormat="1" x14ac:dyDescent="0.45">
      <c r="D38" s="53">
        <f t="shared" si="0"/>
        <v>199</v>
      </c>
      <c r="F38" s="53" t="str">
        <f t="shared" si="1"/>
        <v xml:space="preserve"> , </v>
      </c>
      <c r="I38" s="7">
        <f t="shared" ca="1" si="2"/>
        <v>44131</v>
      </c>
      <c r="K38" s="43">
        <f t="shared" ca="1" si="3"/>
        <v>120.82409308692677</v>
      </c>
      <c r="Q38" s="48"/>
      <c r="R38" s="48"/>
    </row>
    <row r="39" spans="4:18" s="8" customFormat="1" x14ac:dyDescent="0.45">
      <c r="D39" s="53">
        <f t="shared" si="0"/>
        <v>199</v>
      </c>
      <c r="F39" s="53" t="str">
        <f t="shared" si="1"/>
        <v xml:space="preserve"> , </v>
      </c>
      <c r="I39" s="57">
        <f t="shared" ca="1" si="2"/>
        <v>44131</v>
      </c>
      <c r="K39" s="58">
        <f t="shared" ca="1" si="3"/>
        <v>120.82409308692677</v>
      </c>
      <c r="Q39" s="50"/>
      <c r="R39" s="50"/>
    </row>
    <row r="40" spans="4:18" s="5" customFormat="1" x14ac:dyDescent="0.45">
      <c r="D40" s="53">
        <f t="shared" si="0"/>
        <v>199</v>
      </c>
      <c r="F40" s="53" t="str">
        <f t="shared" si="1"/>
        <v xml:space="preserve"> , </v>
      </c>
      <c r="I40" s="7">
        <f t="shared" ca="1" si="2"/>
        <v>44131</v>
      </c>
      <c r="K40" s="43">
        <f t="shared" ca="1" si="3"/>
        <v>120.82409308692677</v>
      </c>
      <c r="Q40" s="48"/>
      <c r="R40" s="48"/>
    </row>
    <row r="41" spans="4:18" s="8" customFormat="1" x14ac:dyDescent="0.45">
      <c r="D41" s="53">
        <f t="shared" si="0"/>
        <v>199</v>
      </c>
      <c r="F41" s="53" t="str">
        <f t="shared" si="1"/>
        <v xml:space="preserve"> , </v>
      </c>
      <c r="I41" s="57">
        <f t="shared" ca="1" si="2"/>
        <v>44131</v>
      </c>
      <c r="K41" s="58">
        <f t="shared" ca="1" si="3"/>
        <v>120.82409308692677</v>
      </c>
      <c r="Q41" s="50"/>
      <c r="R41" s="50"/>
    </row>
    <row r="42" spans="4:18" s="5" customFormat="1" x14ac:dyDescent="0.45">
      <c r="D42" s="53">
        <f t="shared" si="0"/>
        <v>199</v>
      </c>
      <c r="F42" s="53" t="str">
        <f t="shared" si="1"/>
        <v xml:space="preserve"> , </v>
      </c>
      <c r="I42" s="7">
        <f t="shared" ca="1" si="2"/>
        <v>44131</v>
      </c>
      <c r="K42" s="43">
        <f t="shared" ca="1" si="3"/>
        <v>120.82409308692677</v>
      </c>
      <c r="Q42" s="48"/>
      <c r="R42" s="48"/>
    </row>
    <row r="43" spans="4:18" s="8" customFormat="1" x14ac:dyDescent="0.45">
      <c r="D43" s="53">
        <f t="shared" si="0"/>
        <v>199</v>
      </c>
      <c r="F43" s="53" t="str">
        <f t="shared" si="1"/>
        <v xml:space="preserve"> , </v>
      </c>
      <c r="I43" s="57">
        <f t="shared" ca="1" si="2"/>
        <v>44131</v>
      </c>
      <c r="K43" s="58">
        <f t="shared" ca="1" si="3"/>
        <v>120.82409308692677</v>
      </c>
      <c r="Q43" s="50"/>
      <c r="R43" s="50"/>
    </row>
    <row r="44" spans="4:18" s="5" customFormat="1" x14ac:dyDescent="0.45">
      <c r="D44" s="53">
        <f t="shared" si="0"/>
        <v>199</v>
      </c>
      <c r="F44" s="53" t="str">
        <f t="shared" si="1"/>
        <v xml:space="preserve"> , </v>
      </c>
      <c r="I44" s="7">
        <f t="shared" ca="1" si="2"/>
        <v>44131</v>
      </c>
      <c r="K44" s="43">
        <f t="shared" ca="1" si="3"/>
        <v>120.82409308692677</v>
      </c>
      <c r="Q44" s="48"/>
      <c r="R44" s="48"/>
    </row>
    <row r="45" spans="4:18" s="8" customFormat="1" x14ac:dyDescent="0.45">
      <c r="D45" s="53">
        <f t="shared" si="0"/>
        <v>199</v>
      </c>
      <c r="F45" s="53" t="str">
        <f t="shared" si="1"/>
        <v xml:space="preserve"> , </v>
      </c>
      <c r="I45" s="57">
        <f t="shared" ca="1" si="2"/>
        <v>44131</v>
      </c>
      <c r="K45" s="58">
        <f t="shared" ca="1" si="3"/>
        <v>120.82409308692677</v>
      </c>
      <c r="Q45" s="50"/>
      <c r="R45" s="50"/>
    </row>
    <row r="46" spans="4:18" s="5" customFormat="1" x14ac:dyDescent="0.45">
      <c r="D46" s="53">
        <f t="shared" si="0"/>
        <v>199</v>
      </c>
      <c r="F46" s="53" t="str">
        <f t="shared" si="1"/>
        <v xml:space="preserve"> , </v>
      </c>
      <c r="I46" s="7">
        <f t="shared" ca="1" si="2"/>
        <v>44131</v>
      </c>
      <c r="K46" s="43">
        <f t="shared" ca="1" si="3"/>
        <v>120.82409308692677</v>
      </c>
      <c r="Q46" s="48"/>
      <c r="R46" s="48"/>
    </row>
    <row r="47" spans="4:18" s="8" customFormat="1" x14ac:dyDescent="0.45">
      <c r="D47" s="53">
        <f t="shared" si="0"/>
        <v>199</v>
      </c>
      <c r="F47" s="53" t="str">
        <f t="shared" si="1"/>
        <v xml:space="preserve"> , </v>
      </c>
      <c r="I47" s="57">
        <f ca="1">TODAY()</f>
        <v>44131</v>
      </c>
      <c r="K47" s="58">
        <f t="shared" ca="1" si="3"/>
        <v>120.82409308692677</v>
      </c>
      <c r="Q47" s="50"/>
      <c r="R47" s="50"/>
    </row>
    <row r="48" spans="4:18" s="5" customFormat="1" x14ac:dyDescent="0.45">
      <c r="D48" s="53">
        <f t="shared" si="0"/>
        <v>199</v>
      </c>
      <c r="F48" s="53" t="str">
        <f t="shared" si="1"/>
        <v xml:space="preserve"> , </v>
      </c>
      <c r="I48" s="7">
        <f t="shared" ca="1" si="2"/>
        <v>44131</v>
      </c>
      <c r="K48" s="43">
        <f t="shared" ca="1" si="3"/>
        <v>120.82409308692677</v>
      </c>
      <c r="Q48" s="48"/>
      <c r="R48" s="48"/>
    </row>
    <row r="49" spans="4:18" s="8" customFormat="1" x14ac:dyDescent="0.45">
      <c r="D49" s="53">
        <f t="shared" si="0"/>
        <v>199</v>
      </c>
      <c r="F49" s="53" t="str">
        <f t="shared" si="1"/>
        <v xml:space="preserve"> , </v>
      </c>
      <c r="I49" s="57">
        <f t="shared" ca="1" si="2"/>
        <v>44131</v>
      </c>
      <c r="K49" s="58">
        <f t="shared" ca="1" si="3"/>
        <v>120.82409308692677</v>
      </c>
      <c r="Q49" s="50"/>
      <c r="R49" s="50"/>
    </row>
    <row r="50" spans="4:18" s="5" customFormat="1" x14ac:dyDescent="0.45">
      <c r="D50" s="53">
        <f t="shared" si="0"/>
        <v>199</v>
      </c>
      <c r="F50" s="53" t="str">
        <f t="shared" si="1"/>
        <v xml:space="preserve"> , </v>
      </c>
      <c r="I50" s="7">
        <f t="shared" ca="1" si="2"/>
        <v>44131</v>
      </c>
      <c r="K50" s="43">
        <f t="shared" ca="1" si="3"/>
        <v>120.82409308692677</v>
      </c>
      <c r="Q50" s="48"/>
      <c r="R50" s="48"/>
    </row>
    <row r="51" spans="4:18" s="8" customFormat="1" x14ac:dyDescent="0.45">
      <c r="D51" s="53">
        <f t="shared" si="0"/>
        <v>199</v>
      </c>
      <c r="F51" s="53" t="str">
        <f t="shared" si="1"/>
        <v xml:space="preserve"> , </v>
      </c>
      <c r="I51" s="57">
        <f t="shared" ca="1" si="2"/>
        <v>44131</v>
      </c>
      <c r="K51" s="58">
        <f t="shared" ca="1" si="3"/>
        <v>120.82409308692677</v>
      </c>
      <c r="Q51" s="50"/>
      <c r="R51" s="50"/>
    </row>
    <row r="52" spans="4:18" s="5" customFormat="1" x14ac:dyDescent="0.45">
      <c r="D52" s="53">
        <f t="shared" si="0"/>
        <v>199</v>
      </c>
      <c r="F52" s="53" t="str">
        <f t="shared" si="1"/>
        <v xml:space="preserve"> , </v>
      </c>
      <c r="I52" s="7">
        <f t="shared" ca="1" si="2"/>
        <v>44131</v>
      </c>
      <c r="K52" s="43">
        <f t="shared" ca="1" si="3"/>
        <v>120.82409308692677</v>
      </c>
      <c r="Q52" s="48"/>
      <c r="R52" s="48"/>
    </row>
    <row r="53" spans="4:18" s="8" customFormat="1" x14ac:dyDescent="0.45">
      <c r="D53" s="53">
        <f t="shared" si="0"/>
        <v>199</v>
      </c>
      <c r="F53" s="53" t="str">
        <f t="shared" si="1"/>
        <v xml:space="preserve"> , </v>
      </c>
      <c r="I53" s="57">
        <f t="shared" ca="1" si="2"/>
        <v>44131</v>
      </c>
      <c r="K53" s="58">
        <f t="shared" ca="1" si="3"/>
        <v>120.82409308692677</v>
      </c>
      <c r="Q53" s="50"/>
      <c r="R53" s="50"/>
    </row>
    <row r="54" spans="4:18" s="5" customFormat="1" x14ac:dyDescent="0.45">
      <c r="D54" s="53">
        <f t="shared" si="0"/>
        <v>199</v>
      </c>
      <c r="F54" s="53" t="str">
        <f t="shared" si="1"/>
        <v xml:space="preserve"> , </v>
      </c>
      <c r="I54" s="7">
        <f t="shared" ca="1" si="2"/>
        <v>44131</v>
      </c>
      <c r="K54" s="43">
        <f t="shared" ca="1" si="3"/>
        <v>120.82409308692677</v>
      </c>
      <c r="Q54" s="48"/>
      <c r="R54" s="48"/>
    </row>
    <row r="55" spans="4:18" s="8" customFormat="1" x14ac:dyDescent="0.45">
      <c r="D55" s="53">
        <f t="shared" si="0"/>
        <v>199</v>
      </c>
      <c r="F55" s="53" t="str">
        <f t="shared" si="1"/>
        <v xml:space="preserve"> , </v>
      </c>
      <c r="I55" s="57">
        <f t="shared" ca="1" si="2"/>
        <v>44131</v>
      </c>
      <c r="K55" s="58">
        <f t="shared" ca="1" si="3"/>
        <v>120.82409308692677</v>
      </c>
      <c r="Q55" s="50"/>
      <c r="R55" s="50"/>
    </row>
    <row r="56" spans="4:18" s="5" customFormat="1" x14ac:dyDescent="0.45">
      <c r="D56" s="53">
        <f t="shared" si="0"/>
        <v>199</v>
      </c>
      <c r="F56" s="53" t="str">
        <f t="shared" si="1"/>
        <v xml:space="preserve"> , </v>
      </c>
      <c r="I56" s="7">
        <f t="shared" ca="1" si="2"/>
        <v>44131</v>
      </c>
      <c r="K56" s="43">
        <f t="shared" ca="1" si="3"/>
        <v>120.82409308692677</v>
      </c>
      <c r="Q56" s="48"/>
      <c r="R56" s="48"/>
    </row>
    <row r="57" spans="4:18" s="8" customFormat="1" x14ac:dyDescent="0.45">
      <c r="D57" s="53">
        <f t="shared" si="0"/>
        <v>199</v>
      </c>
      <c r="F57" s="53" t="str">
        <f t="shared" si="1"/>
        <v xml:space="preserve"> , </v>
      </c>
      <c r="I57" s="57">
        <f t="shared" ca="1" si="2"/>
        <v>44131</v>
      </c>
      <c r="K57" s="58">
        <f t="shared" ca="1" si="3"/>
        <v>120.82409308692677</v>
      </c>
      <c r="Q57" s="50"/>
      <c r="R57" s="50"/>
    </row>
    <row r="58" spans="4:18" s="5" customFormat="1" x14ac:dyDescent="0.45">
      <c r="D58" s="53">
        <f t="shared" si="0"/>
        <v>199</v>
      </c>
      <c r="F58" s="53" t="str">
        <f t="shared" si="1"/>
        <v xml:space="preserve"> , </v>
      </c>
      <c r="I58" s="7">
        <f t="shared" ca="1" si="2"/>
        <v>44131</v>
      </c>
      <c r="K58" s="43">
        <f ca="1">(I58-J58)/365.25</f>
        <v>120.82409308692677</v>
      </c>
      <c r="Q58" s="48"/>
      <c r="R58" s="48"/>
    </row>
    <row r="59" spans="4:18" s="8" customFormat="1" x14ac:dyDescent="0.45">
      <c r="D59" s="53">
        <f t="shared" si="0"/>
        <v>199</v>
      </c>
      <c r="F59" s="53" t="str">
        <f t="shared" si="1"/>
        <v xml:space="preserve"> , </v>
      </c>
      <c r="I59" s="57">
        <f t="shared" ca="1" si="2"/>
        <v>44131</v>
      </c>
      <c r="K59" s="58">
        <f t="shared" ca="1" si="3"/>
        <v>120.82409308692677</v>
      </c>
      <c r="Q59" s="50"/>
      <c r="R59" s="50"/>
    </row>
    <row r="60" spans="4:18" s="5" customFormat="1" x14ac:dyDescent="0.45">
      <c r="D60" s="53">
        <f t="shared" si="0"/>
        <v>199</v>
      </c>
      <c r="F60" s="53" t="str">
        <f t="shared" si="1"/>
        <v xml:space="preserve"> , </v>
      </c>
      <c r="I60" s="7">
        <f t="shared" ca="1" si="2"/>
        <v>44131</v>
      </c>
      <c r="K60" s="43">
        <f t="shared" ca="1" si="3"/>
        <v>120.82409308692677</v>
      </c>
      <c r="Q60" s="48"/>
      <c r="R60" s="48"/>
    </row>
    <row r="61" spans="4:18" s="8" customFormat="1" x14ac:dyDescent="0.45">
      <c r="D61" s="53">
        <f t="shared" si="0"/>
        <v>199</v>
      </c>
      <c r="F61" s="53" t="str">
        <f t="shared" si="1"/>
        <v xml:space="preserve"> , </v>
      </c>
      <c r="I61" s="57">
        <f t="shared" ca="1" si="2"/>
        <v>44131</v>
      </c>
      <c r="K61" s="58">
        <f t="shared" ca="1" si="3"/>
        <v>120.82409308692677</v>
      </c>
      <c r="Q61" s="50"/>
      <c r="R61" s="50"/>
    </row>
    <row r="62" spans="4:18" s="5" customFormat="1" x14ac:dyDescent="0.45">
      <c r="D62" s="53">
        <f t="shared" si="0"/>
        <v>199</v>
      </c>
      <c r="F62" s="53" t="str">
        <f t="shared" si="1"/>
        <v xml:space="preserve"> , </v>
      </c>
      <c r="I62" s="7">
        <f t="shared" ca="1" si="2"/>
        <v>44131</v>
      </c>
      <c r="K62" s="43">
        <f t="shared" ca="1" si="3"/>
        <v>120.82409308692677</v>
      </c>
      <c r="Q62" s="48"/>
      <c r="R62" s="48"/>
    </row>
    <row r="63" spans="4:18" s="8" customFormat="1" x14ac:dyDescent="0.45">
      <c r="D63" s="53">
        <f t="shared" si="0"/>
        <v>199</v>
      </c>
      <c r="F63" s="53" t="str">
        <f t="shared" si="1"/>
        <v xml:space="preserve"> , </v>
      </c>
      <c r="I63" s="57">
        <f t="shared" ca="1" si="2"/>
        <v>44131</v>
      </c>
      <c r="K63" s="58">
        <f t="shared" ca="1" si="3"/>
        <v>120.82409308692677</v>
      </c>
      <c r="Q63" s="50"/>
      <c r="R63" s="50"/>
    </row>
    <row r="64" spans="4:18" s="5" customFormat="1" x14ac:dyDescent="0.45">
      <c r="D64" s="53">
        <f t="shared" si="0"/>
        <v>199</v>
      </c>
      <c r="F64" s="53" t="str">
        <f t="shared" si="1"/>
        <v xml:space="preserve"> , </v>
      </c>
      <c r="I64" s="7">
        <f t="shared" ca="1" si="2"/>
        <v>44131</v>
      </c>
      <c r="K64" s="43">
        <f t="shared" ca="1" si="3"/>
        <v>120.82409308692677</v>
      </c>
      <c r="Q64" s="48"/>
      <c r="R64" s="48"/>
    </row>
    <row r="65" spans="4:18" s="8" customFormat="1" x14ac:dyDescent="0.45">
      <c r="D65" s="53">
        <f t="shared" si="0"/>
        <v>199</v>
      </c>
      <c r="F65" s="53" t="str">
        <f t="shared" si="1"/>
        <v xml:space="preserve"> , </v>
      </c>
      <c r="I65" s="57">
        <f t="shared" ca="1" si="2"/>
        <v>44131</v>
      </c>
      <c r="K65" s="58">
        <f t="shared" ca="1" si="3"/>
        <v>120.82409308692677</v>
      </c>
      <c r="Q65" s="50"/>
      <c r="R65" s="50"/>
    </row>
    <row r="66" spans="4:18" s="5" customFormat="1" x14ac:dyDescent="0.45">
      <c r="D66" s="53">
        <f t="shared" ref="D66:D129" si="4">COUNTIF($F$2:$F$200,F67)</f>
        <v>199</v>
      </c>
      <c r="F66" s="53" t="str">
        <f t="shared" si="1"/>
        <v xml:space="preserve"> , </v>
      </c>
      <c r="I66" s="7">
        <f t="shared" ca="1" si="2"/>
        <v>44131</v>
      </c>
      <c r="K66" s="43">
        <f t="shared" ca="1" si="3"/>
        <v>120.82409308692677</v>
      </c>
      <c r="Q66" s="48"/>
      <c r="R66" s="48"/>
    </row>
    <row r="67" spans="4:18" s="8" customFormat="1" x14ac:dyDescent="0.45">
      <c r="D67" s="53">
        <f t="shared" si="4"/>
        <v>199</v>
      </c>
      <c r="F67" s="53" t="str">
        <f t="shared" ref="F67:F130" si="5">CONCATENATE(G67," , ",H67)</f>
        <v xml:space="preserve"> , </v>
      </c>
      <c r="I67" s="57">
        <f ca="1">TODAY()</f>
        <v>44131</v>
      </c>
      <c r="K67" s="58">
        <f t="shared" ref="K67:K82" ca="1" si="6">(I67-J67)/365.25</f>
        <v>120.82409308692677</v>
      </c>
      <c r="Q67" s="50"/>
      <c r="R67" s="50"/>
    </row>
    <row r="68" spans="4:18" s="5" customFormat="1" x14ac:dyDescent="0.45">
      <c r="D68" s="53">
        <f t="shared" si="4"/>
        <v>199</v>
      </c>
      <c r="F68" s="53" t="str">
        <f t="shared" si="5"/>
        <v xml:space="preserve"> , </v>
      </c>
      <c r="I68" s="7">
        <f ca="1">TODAY()</f>
        <v>44131</v>
      </c>
      <c r="K68" s="43">
        <f t="shared" ca="1" si="6"/>
        <v>120.82409308692677</v>
      </c>
      <c r="Q68" s="48"/>
      <c r="R68" s="48"/>
    </row>
    <row r="69" spans="4:18" s="8" customFormat="1" x14ac:dyDescent="0.45">
      <c r="D69" s="53">
        <f t="shared" si="4"/>
        <v>199</v>
      </c>
      <c r="F69" s="53" t="str">
        <f t="shared" si="5"/>
        <v xml:space="preserve"> , </v>
      </c>
      <c r="I69" s="57">
        <f ca="1">TODAY()</f>
        <v>44131</v>
      </c>
      <c r="K69" s="58">
        <f t="shared" ca="1" si="6"/>
        <v>120.82409308692677</v>
      </c>
      <c r="Q69" s="50"/>
      <c r="R69" s="50"/>
    </row>
    <row r="70" spans="4:18" s="5" customFormat="1" x14ac:dyDescent="0.45">
      <c r="D70" s="53">
        <f t="shared" si="4"/>
        <v>199</v>
      </c>
      <c r="F70" s="53" t="str">
        <f t="shared" si="5"/>
        <v xml:space="preserve"> , </v>
      </c>
      <c r="I70" s="7">
        <f t="shared" ref="I70:I95" ca="1" si="7">TODAY()</f>
        <v>44131</v>
      </c>
      <c r="K70" s="43">
        <f t="shared" ca="1" si="6"/>
        <v>120.82409308692677</v>
      </c>
      <c r="Q70" s="48"/>
      <c r="R70" s="48"/>
    </row>
    <row r="71" spans="4:18" s="8" customFormat="1" x14ac:dyDescent="0.45">
      <c r="D71" s="53">
        <f t="shared" si="4"/>
        <v>199</v>
      </c>
      <c r="F71" s="53" t="str">
        <f t="shared" si="5"/>
        <v xml:space="preserve"> , </v>
      </c>
      <c r="I71" s="57">
        <f t="shared" ca="1" si="7"/>
        <v>44131</v>
      </c>
      <c r="K71" s="58">
        <f t="shared" ca="1" si="6"/>
        <v>120.82409308692677</v>
      </c>
      <c r="Q71" s="50"/>
      <c r="R71" s="50"/>
    </row>
    <row r="72" spans="4:18" s="5" customFormat="1" x14ac:dyDescent="0.45">
      <c r="D72" s="53">
        <f t="shared" si="4"/>
        <v>199</v>
      </c>
      <c r="F72" s="53" t="str">
        <f t="shared" si="5"/>
        <v xml:space="preserve"> , </v>
      </c>
      <c r="I72" s="7">
        <f t="shared" ca="1" si="7"/>
        <v>44131</v>
      </c>
      <c r="K72" s="43">
        <f t="shared" ca="1" si="6"/>
        <v>120.82409308692677</v>
      </c>
      <c r="Q72" s="48"/>
      <c r="R72" s="48"/>
    </row>
    <row r="73" spans="4:18" s="8" customFormat="1" x14ac:dyDescent="0.45">
      <c r="D73" s="53">
        <f t="shared" si="4"/>
        <v>199</v>
      </c>
      <c r="F73" s="53" t="str">
        <f t="shared" si="5"/>
        <v xml:space="preserve"> , </v>
      </c>
      <c r="I73" s="57">
        <f t="shared" ca="1" si="7"/>
        <v>44131</v>
      </c>
      <c r="K73" s="58">
        <f t="shared" ca="1" si="6"/>
        <v>120.82409308692677</v>
      </c>
      <c r="Q73" s="50"/>
      <c r="R73" s="50"/>
    </row>
    <row r="74" spans="4:18" s="5" customFormat="1" x14ac:dyDescent="0.45">
      <c r="D74" s="53">
        <f t="shared" si="4"/>
        <v>199</v>
      </c>
      <c r="F74" s="53" t="str">
        <f t="shared" si="5"/>
        <v xml:space="preserve"> , </v>
      </c>
      <c r="I74" s="7">
        <f t="shared" ca="1" si="7"/>
        <v>44131</v>
      </c>
      <c r="K74" s="43">
        <f t="shared" ca="1" si="6"/>
        <v>120.82409308692677</v>
      </c>
      <c r="Q74" s="48"/>
      <c r="R74" s="48"/>
    </row>
    <row r="75" spans="4:18" s="8" customFormat="1" x14ac:dyDescent="0.45">
      <c r="D75" s="53">
        <f t="shared" si="4"/>
        <v>199</v>
      </c>
      <c r="F75" s="53" t="str">
        <f t="shared" si="5"/>
        <v xml:space="preserve"> , </v>
      </c>
      <c r="I75" s="57">
        <f t="shared" ca="1" si="7"/>
        <v>44131</v>
      </c>
      <c r="K75" s="58">
        <f t="shared" ca="1" si="6"/>
        <v>120.82409308692677</v>
      </c>
      <c r="Q75" s="50"/>
      <c r="R75" s="50"/>
    </row>
    <row r="76" spans="4:18" s="5" customFormat="1" x14ac:dyDescent="0.45">
      <c r="D76" s="53">
        <f t="shared" si="4"/>
        <v>199</v>
      </c>
      <c r="F76" s="53" t="str">
        <f t="shared" si="5"/>
        <v xml:space="preserve"> , </v>
      </c>
      <c r="I76" s="7">
        <f t="shared" ca="1" si="7"/>
        <v>44131</v>
      </c>
      <c r="K76" s="43">
        <f t="shared" ca="1" si="6"/>
        <v>120.82409308692677</v>
      </c>
      <c r="Q76" s="48"/>
      <c r="R76" s="48"/>
    </row>
    <row r="77" spans="4:18" s="8" customFormat="1" x14ac:dyDescent="0.45">
      <c r="D77" s="53">
        <f t="shared" si="4"/>
        <v>199</v>
      </c>
      <c r="F77" s="53" t="str">
        <f t="shared" si="5"/>
        <v xml:space="preserve"> , </v>
      </c>
      <c r="I77" s="57">
        <f t="shared" ca="1" si="7"/>
        <v>44131</v>
      </c>
      <c r="K77" s="58">
        <f t="shared" ca="1" si="6"/>
        <v>120.82409308692677</v>
      </c>
      <c r="Q77" s="50"/>
      <c r="R77" s="50"/>
    </row>
    <row r="78" spans="4:18" s="5" customFormat="1" x14ac:dyDescent="0.45">
      <c r="D78" s="53">
        <f t="shared" si="4"/>
        <v>199</v>
      </c>
      <c r="F78" s="53" t="str">
        <f t="shared" si="5"/>
        <v xml:space="preserve"> , </v>
      </c>
      <c r="I78" s="7">
        <f t="shared" ca="1" si="7"/>
        <v>44131</v>
      </c>
      <c r="K78" s="43">
        <f t="shared" ca="1" si="6"/>
        <v>120.82409308692677</v>
      </c>
      <c r="Q78" s="48"/>
      <c r="R78" s="48"/>
    </row>
    <row r="79" spans="4:18" s="8" customFormat="1" x14ac:dyDescent="0.45">
      <c r="D79" s="53">
        <f t="shared" si="4"/>
        <v>199</v>
      </c>
      <c r="F79" s="53" t="str">
        <f t="shared" si="5"/>
        <v xml:space="preserve"> , </v>
      </c>
      <c r="I79" s="57">
        <f t="shared" ca="1" si="7"/>
        <v>44131</v>
      </c>
      <c r="K79" s="58">
        <f t="shared" ca="1" si="6"/>
        <v>120.82409308692677</v>
      </c>
      <c r="Q79" s="50"/>
      <c r="R79" s="50"/>
    </row>
    <row r="80" spans="4:18" s="5" customFormat="1" x14ac:dyDescent="0.45">
      <c r="D80" s="53">
        <f t="shared" si="4"/>
        <v>199</v>
      </c>
      <c r="F80" s="53" t="str">
        <f t="shared" si="5"/>
        <v xml:space="preserve"> , </v>
      </c>
      <c r="I80" s="7">
        <f t="shared" ca="1" si="7"/>
        <v>44131</v>
      </c>
      <c r="K80" s="43">
        <f t="shared" ca="1" si="6"/>
        <v>120.82409308692677</v>
      </c>
      <c r="Q80" s="48"/>
      <c r="R80" s="48"/>
    </row>
    <row r="81" spans="4:18" s="8" customFormat="1" x14ac:dyDescent="0.45">
      <c r="D81" s="53">
        <f t="shared" si="4"/>
        <v>199</v>
      </c>
      <c r="F81" s="53" t="str">
        <f t="shared" si="5"/>
        <v xml:space="preserve"> , </v>
      </c>
      <c r="I81" s="57">
        <f t="shared" ca="1" si="7"/>
        <v>44131</v>
      </c>
      <c r="K81" s="58">
        <f t="shared" ca="1" si="6"/>
        <v>120.82409308692677</v>
      </c>
      <c r="Q81" s="50"/>
      <c r="R81" s="50"/>
    </row>
    <row r="82" spans="4:18" s="5" customFormat="1" x14ac:dyDescent="0.45">
      <c r="D82" s="53">
        <f t="shared" si="4"/>
        <v>199</v>
      </c>
      <c r="F82" s="53" t="str">
        <f t="shared" si="5"/>
        <v xml:space="preserve"> , </v>
      </c>
      <c r="I82" s="7">
        <f t="shared" ca="1" si="7"/>
        <v>44131</v>
      </c>
      <c r="K82" s="43">
        <f t="shared" ca="1" si="6"/>
        <v>120.82409308692677</v>
      </c>
      <c r="Q82" s="48"/>
      <c r="R82" s="48"/>
    </row>
    <row r="83" spans="4:18" s="8" customFormat="1" x14ac:dyDescent="0.45">
      <c r="D83" s="53">
        <f t="shared" si="4"/>
        <v>199</v>
      </c>
      <c r="F83" s="53" t="str">
        <f t="shared" si="5"/>
        <v xml:space="preserve"> , </v>
      </c>
      <c r="I83" s="57">
        <f t="shared" ca="1" si="7"/>
        <v>44131</v>
      </c>
      <c r="K83" s="58">
        <f ca="1">(I83-J83)/365.25</f>
        <v>120.82409308692677</v>
      </c>
      <c r="Q83" s="50"/>
      <c r="R83" s="50"/>
    </row>
    <row r="84" spans="4:18" s="5" customFormat="1" x14ac:dyDescent="0.45">
      <c r="D84" s="53">
        <f t="shared" si="4"/>
        <v>199</v>
      </c>
      <c r="F84" s="53" t="str">
        <f t="shared" si="5"/>
        <v xml:space="preserve"> , </v>
      </c>
      <c r="I84" s="7">
        <f t="shared" ca="1" si="7"/>
        <v>44131</v>
      </c>
      <c r="K84" s="43">
        <f t="shared" ref="K84:K111" ca="1" si="8">(I84-J84)/365.25</f>
        <v>120.82409308692677</v>
      </c>
      <c r="Q84" s="48"/>
      <c r="R84" s="48"/>
    </row>
    <row r="85" spans="4:18" s="8" customFormat="1" x14ac:dyDescent="0.45">
      <c r="D85" s="53">
        <f t="shared" si="4"/>
        <v>199</v>
      </c>
      <c r="F85" s="53" t="str">
        <f t="shared" si="5"/>
        <v xml:space="preserve"> , </v>
      </c>
      <c r="I85" s="57">
        <f t="shared" ca="1" si="7"/>
        <v>44131</v>
      </c>
      <c r="K85" s="58">
        <f t="shared" ca="1" si="8"/>
        <v>120.82409308692677</v>
      </c>
      <c r="Q85" s="50"/>
      <c r="R85" s="50"/>
    </row>
    <row r="86" spans="4:18" s="5" customFormat="1" x14ac:dyDescent="0.45">
      <c r="D86" s="53">
        <f t="shared" si="4"/>
        <v>199</v>
      </c>
      <c r="F86" s="53" t="str">
        <f t="shared" si="5"/>
        <v xml:space="preserve"> , </v>
      </c>
      <c r="I86" s="7">
        <f t="shared" ca="1" si="7"/>
        <v>44131</v>
      </c>
      <c r="K86" s="43">
        <f t="shared" ca="1" si="8"/>
        <v>120.82409308692677</v>
      </c>
      <c r="Q86" s="48"/>
      <c r="R86" s="48"/>
    </row>
    <row r="87" spans="4:18" s="8" customFormat="1" x14ac:dyDescent="0.45">
      <c r="D87" s="53">
        <f t="shared" si="4"/>
        <v>199</v>
      </c>
      <c r="F87" s="53" t="str">
        <f t="shared" si="5"/>
        <v xml:space="preserve"> , </v>
      </c>
      <c r="I87" s="57">
        <f t="shared" ca="1" si="7"/>
        <v>44131</v>
      </c>
      <c r="K87" s="58">
        <f t="shared" ca="1" si="8"/>
        <v>120.82409308692677</v>
      </c>
      <c r="Q87" s="50"/>
      <c r="R87" s="50"/>
    </row>
    <row r="88" spans="4:18" s="5" customFormat="1" x14ac:dyDescent="0.45">
      <c r="D88" s="53">
        <f t="shared" si="4"/>
        <v>199</v>
      </c>
      <c r="F88" s="53" t="str">
        <f t="shared" si="5"/>
        <v xml:space="preserve"> , </v>
      </c>
      <c r="I88" s="7">
        <f t="shared" ca="1" si="7"/>
        <v>44131</v>
      </c>
      <c r="K88" s="43">
        <f t="shared" ca="1" si="8"/>
        <v>120.82409308692677</v>
      </c>
      <c r="Q88" s="48"/>
      <c r="R88" s="48"/>
    </row>
    <row r="89" spans="4:18" s="8" customFormat="1" x14ac:dyDescent="0.45">
      <c r="D89" s="53">
        <f t="shared" si="4"/>
        <v>199</v>
      </c>
      <c r="F89" s="53" t="str">
        <f t="shared" si="5"/>
        <v xml:space="preserve"> , </v>
      </c>
      <c r="I89" s="57">
        <f t="shared" ca="1" si="7"/>
        <v>44131</v>
      </c>
      <c r="K89" s="58">
        <f t="shared" ca="1" si="8"/>
        <v>120.82409308692677</v>
      </c>
      <c r="Q89" s="50"/>
      <c r="R89" s="50"/>
    </row>
    <row r="90" spans="4:18" s="5" customFormat="1" x14ac:dyDescent="0.45">
      <c r="D90" s="53">
        <f t="shared" si="4"/>
        <v>199</v>
      </c>
      <c r="F90" s="53" t="str">
        <f t="shared" si="5"/>
        <v xml:space="preserve"> , </v>
      </c>
      <c r="I90" s="7">
        <f t="shared" ca="1" si="7"/>
        <v>44131</v>
      </c>
      <c r="K90" s="43">
        <f t="shared" ca="1" si="8"/>
        <v>120.82409308692677</v>
      </c>
      <c r="Q90" s="48"/>
      <c r="R90" s="48"/>
    </row>
    <row r="91" spans="4:18" s="8" customFormat="1" x14ac:dyDescent="0.45">
      <c r="D91" s="53">
        <f t="shared" si="4"/>
        <v>199</v>
      </c>
      <c r="F91" s="53" t="str">
        <f t="shared" si="5"/>
        <v xml:space="preserve"> , </v>
      </c>
      <c r="I91" s="57">
        <f t="shared" ca="1" si="7"/>
        <v>44131</v>
      </c>
      <c r="K91" s="58">
        <f t="shared" ca="1" si="8"/>
        <v>120.82409308692677</v>
      </c>
      <c r="Q91" s="50"/>
      <c r="R91" s="50"/>
    </row>
    <row r="92" spans="4:18" s="5" customFormat="1" x14ac:dyDescent="0.45">
      <c r="D92" s="53">
        <f t="shared" si="4"/>
        <v>199</v>
      </c>
      <c r="F92" s="53" t="str">
        <f t="shared" si="5"/>
        <v xml:space="preserve"> , </v>
      </c>
      <c r="I92" s="7">
        <f t="shared" ca="1" si="7"/>
        <v>44131</v>
      </c>
      <c r="K92" s="43">
        <f t="shared" ca="1" si="8"/>
        <v>120.82409308692677</v>
      </c>
      <c r="Q92" s="48"/>
      <c r="R92" s="48"/>
    </row>
    <row r="93" spans="4:18" s="8" customFormat="1" x14ac:dyDescent="0.45">
      <c r="D93" s="53">
        <f t="shared" si="4"/>
        <v>199</v>
      </c>
      <c r="F93" s="53" t="str">
        <f t="shared" si="5"/>
        <v xml:space="preserve"> , </v>
      </c>
      <c r="I93" s="57">
        <f t="shared" ca="1" si="7"/>
        <v>44131</v>
      </c>
      <c r="K93" s="58">
        <f t="shared" ca="1" si="8"/>
        <v>120.82409308692677</v>
      </c>
      <c r="Q93" s="50"/>
      <c r="R93" s="50"/>
    </row>
    <row r="94" spans="4:18" s="5" customFormat="1" x14ac:dyDescent="0.45">
      <c r="D94" s="53">
        <f t="shared" si="4"/>
        <v>199</v>
      </c>
      <c r="F94" s="53" t="str">
        <f t="shared" si="5"/>
        <v xml:space="preserve"> , </v>
      </c>
      <c r="I94" s="7">
        <f t="shared" ca="1" si="7"/>
        <v>44131</v>
      </c>
      <c r="K94" s="43">
        <f t="shared" ca="1" si="8"/>
        <v>120.82409308692677</v>
      </c>
      <c r="Q94" s="48"/>
      <c r="R94" s="48"/>
    </row>
    <row r="95" spans="4:18" s="8" customFormat="1" x14ac:dyDescent="0.45">
      <c r="D95" s="53">
        <f t="shared" si="4"/>
        <v>199</v>
      </c>
      <c r="F95" s="53" t="str">
        <f t="shared" si="5"/>
        <v xml:space="preserve"> , </v>
      </c>
      <c r="I95" s="57">
        <f t="shared" ca="1" si="7"/>
        <v>44131</v>
      </c>
      <c r="K95" s="58">
        <f t="shared" ca="1" si="8"/>
        <v>120.82409308692677</v>
      </c>
      <c r="Q95" s="50"/>
      <c r="R95" s="50"/>
    </row>
    <row r="96" spans="4:18" s="5" customFormat="1" x14ac:dyDescent="0.45">
      <c r="D96" s="53">
        <f t="shared" si="4"/>
        <v>199</v>
      </c>
      <c r="F96" s="53" t="str">
        <f t="shared" si="5"/>
        <v xml:space="preserve"> , </v>
      </c>
      <c r="I96" s="7">
        <f ca="1">TODAY()</f>
        <v>44131</v>
      </c>
      <c r="K96" s="43">
        <f t="shared" ca="1" si="8"/>
        <v>120.82409308692677</v>
      </c>
      <c r="Q96" s="48"/>
      <c r="R96" s="48"/>
    </row>
    <row r="97" spans="4:18" s="8" customFormat="1" x14ac:dyDescent="0.45">
      <c r="D97" s="53">
        <f t="shared" si="4"/>
        <v>199</v>
      </c>
      <c r="F97" s="53" t="str">
        <f t="shared" si="5"/>
        <v xml:space="preserve"> , </v>
      </c>
      <c r="I97" s="57">
        <f t="shared" ref="I97:I130" ca="1" si="9">TODAY()</f>
        <v>44131</v>
      </c>
      <c r="K97" s="58">
        <f t="shared" ca="1" si="8"/>
        <v>120.82409308692677</v>
      </c>
      <c r="Q97" s="50"/>
      <c r="R97" s="50"/>
    </row>
    <row r="98" spans="4:18" s="5" customFormat="1" x14ac:dyDescent="0.45">
      <c r="D98" s="53">
        <f t="shared" si="4"/>
        <v>199</v>
      </c>
      <c r="F98" s="53" t="str">
        <f t="shared" si="5"/>
        <v xml:space="preserve"> , </v>
      </c>
      <c r="I98" s="7">
        <f t="shared" ca="1" si="9"/>
        <v>44131</v>
      </c>
      <c r="K98" s="43">
        <f t="shared" ca="1" si="8"/>
        <v>120.82409308692677</v>
      </c>
      <c r="Q98" s="48"/>
      <c r="R98" s="48"/>
    </row>
    <row r="99" spans="4:18" s="8" customFormat="1" x14ac:dyDescent="0.45">
      <c r="D99" s="53">
        <f t="shared" si="4"/>
        <v>199</v>
      </c>
      <c r="F99" s="53" t="str">
        <f t="shared" si="5"/>
        <v xml:space="preserve"> , </v>
      </c>
      <c r="I99" s="57">
        <f t="shared" ca="1" si="9"/>
        <v>44131</v>
      </c>
      <c r="K99" s="58">
        <f t="shared" ca="1" si="8"/>
        <v>120.82409308692677</v>
      </c>
      <c r="Q99" s="50"/>
      <c r="R99" s="50"/>
    </row>
    <row r="100" spans="4:18" s="5" customFormat="1" x14ac:dyDescent="0.45">
      <c r="D100" s="53">
        <f t="shared" si="4"/>
        <v>199</v>
      </c>
      <c r="F100" s="53" t="str">
        <f t="shared" si="5"/>
        <v xml:space="preserve"> , </v>
      </c>
      <c r="I100" s="7">
        <f t="shared" ca="1" si="9"/>
        <v>44131</v>
      </c>
      <c r="K100" s="43">
        <f t="shared" ca="1" si="8"/>
        <v>120.82409308692677</v>
      </c>
      <c r="Q100" s="48"/>
      <c r="R100" s="48"/>
    </row>
    <row r="101" spans="4:18" s="8" customFormat="1" x14ac:dyDescent="0.45">
      <c r="D101" s="53">
        <f t="shared" si="4"/>
        <v>199</v>
      </c>
      <c r="F101" s="53" t="str">
        <f t="shared" si="5"/>
        <v xml:space="preserve"> , </v>
      </c>
      <c r="I101" s="57">
        <f t="shared" ca="1" si="9"/>
        <v>44131</v>
      </c>
      <c r="K101" s="58">
        <f t="shared" ca="1" si="8"/>
        <v>120.82409308692677</v>
      </c>
      <c r="Q101" s="50"/>
      <c r="R101" s="50"/>
    </row>
    <row r="102" spans="4:18" s="5" customFormat="1" x14ac:dyDescent="0.45">
      <c r="D102" s="53">
        <f t="shared" si="4"/>
        <v>199</v>
      </c>
      <c r="F102" s="53" t="str">
        <f t="shared" si="5"/>
        <v xml:space="preserve"> , </v>
      </c>
      <c r="I102" s="7">
        <f t="shared" ca="1" si="9"/>
        <v>44131</v>
      </c>
      <c r="K102" s="43">
        <f t="shared" ca="1" si="8"/>
        <v>120.82409308692677</v>
      </c>
      <c r="Q102" s="48"/>
      <c r="R102" s="48"/>
    </row>
    <row r="103" spans="4:18" s="8" customFormat="1" x14ac:dyDescent="0.45">
      <c r="D103" s="53">
        <f t="shared" si="4"/>
        <v>199</v>
      </c>
      <c r="F103" s="53" t="str">
        <f t="shared" si="5"/>
        <v xml:space="preserve"> , </v>
      </c>
      <c r="I103" s="57">
        <f t="shared" ca="1" si="9"/>
        <v>44131</v>
      </c>
      <c r="K103" s="58">
        <f t="shared" ca="1" si="8"/>
        <v>120.82409308692677</v>
      </c>
      <c r="Q103" s="50"/>
      <c r="R103" s="50"/>
    </row>
    <row r="104" spans="4:18" s="5" customFormat="1" x14ac:dyDescent="0.45">
      <c r="D104" s="53">
        <f t="shared" si="4"/>
        <v>199</v>
      </c>
      <c r="F104" s="53" t="str">
        <f t="shared" si="5"/>
        <v xml:space="preserve"> , </v>
      </c>
      <c r="I104" s="7">
        <f t="shared" ca="1" si="9"/>
        <v>44131</v>
      </c>
      <c r="K104" s="43">
        <f t="shared" ca="1" si="8"/>
        <v>120.82409308692677</v>
      </c>
      <c r="Q104" s="48"/>
      <c r="R104" s="48"/>
    </row>
    <row r="105" spans="4:18" s="8" customFormat="1" x14ac:dyDescent="0.45">
      <c r="D105" s="53">
        <f t="shared" si="4"/>
        <v>199</v>
      </c>
      <c r="F105" s="53" t="str">
        <f t="shared" si="5"/>
        <v xml:space="preserve"> , </v>
      </c>
      <c r="I105" s="57">
        <f t="shared" ca="1" si="9"/>
        <v>44131</v>
      </c>
      <c r="K105" s="58">
        <f t="shared" ca="1" si="8"/>
        <v>120.82409308692677</v>
      </c>
      <c r="Q105" s="50"/>
      <c r="R105" s="50"/>
    </row>
    <row r="106" spans="4:18" s="5" customFormat="1" x14ac:dyDescent="0.45">
      <c r="D106" s="53">
        <f t="shared" si="4"/>
        <v>199</v>
      </c>
      <c r="F106" s="53" t="str">
        <f t="shared" si="5"/>
        <v xml:space="preserve"> , </v>
      </c>
      <c r="I106" s="7">
        <f t="shared" ca="1" si="9"/>
        <v>44131</v>
      </c>
      <c r="K106" s="43">
        <f t="shared" ca="1" si="8"/>
        <v>120.82409308692677</v>
      </c>
      <c r="Q106" s="48"/>
      <c r="R106" s="48"/>
    </row>
    <row r="107" spans="4:18" s="8" customFormat="1" x14ac:dyDescent="0.45">
      <c r="D107" s="53">
        <f t="shared" si="4"/>
        <v>199</v>
      </c>
      <c r="F107" s="53" t="str">
        <f t="shared" si="5"/>
        <v xml:space="preserve"> , </v>
      </c>
      <c r="I107" s="57">
        <f t="shared" ca="1" si="9"/>
        <v>44131</v>
      </c>
      <c r="K107" s="58">
        <f t="shared" ca="1" si="8"/>
        <v>120.82409308692677</v>
      </c>
      <c r="Q107" s="50"/>
      <c r="R107" s="50"/>
    </row>
    <row r="108" spans="4:18" s="5" customFormat="1" x14ac:dyDescent="0.45">
      <c r="D108" s="53">
        <f t="shared" si="4"/>
        <v>199</v>
      </c>
      <c r="F108" s="53" t="str">
        <f t="shared" si="5"/>
        <v xml:space="preserve"> , </v>
      </c>
      <c r="I108" s="7">
        <f t="shared" ca="1" si="9"/>
        <v>44131</v>
      </c>
      <c r="K108" s="43">
        <f t="shared" ca="1" si="8"/>
        <v>120.82409308692677</v>
      </c>
      <c r="Q108" s="48"/>
      <c r="R108" s="48"/>
    </row>
    <row r="109" spans="4:18" s="8" customFormat="1" x14ac:dyDescent="0.45">
      <c r="D109" s="53">
        <f t="shared" si="4"/>
        <v>199</v>
      </c>
      <c r="F109" s="53" t="str">
        <f t="shared" si="5"/>
        <v xml:space="preserve"> , </v>
      </c>
      <c r="I109" s="57">
        <f t="shared" ca="1" si="9"/>
        <v>44131</v>
      </c>
      <c r="K109" s="58">
        <f t="shared" ca="1" si="8"/>
        <v>120.82409308692677</v>
      </c>
      <c r="Q109" s="50"/>
      <c r="R109" s="50"/>
    </row>
    <row r="110" spans="4:18" s="5" customFormat="1" x14ac:dyDescent="0.45">
      <c r="D110" s="53">
        <f t="shared" si="4"/>
        <v>199</v>
      </c>
      <c r="F110" s="53" t="str">
        <f t="shared" si="5"/>
        <v xml:space="preserve"> , </v>
      </c>
      <c r="I110" s="7">
        <f t="shared" ca="1" si="9"/>
        <v>44131</v>
      </c>
      <c r="K110" s="43">
        <f t="shared" ca="1" si="8"/>
        <v>120.82409308692677</v>
      </c>
      <c r="Q110" s="48"/>
      <c r="R110" s="48"/>
    </row>
    <row r="111" spans="4:18" s="8" customFormat="1" x14ac:dyDescent="0.45">
      <c r="D111" s="53">
        <f t="shared" si="4"/>
        <v>199</v>
      </c>
      <c r="F111" s="53" t="str">
        <f t="shared" si="5"/>
        <v xml:space="preserve"> , </v>
      </c>
      <c r="I111" s="57">
        <f t="shared" ca="1" si="9"/>
        <v>44131</v>
      </c>
      <c r="K111" s="58">
        <f t="shared" ca="1" si="8"/>
        <v>120.82409308692677</v>
      </c>
      <c r="Q111" s="50"/>
      <c r="R111" s="50"/>
    </row>
    <row r="112" spans="4:18" s="5" customFormat="1" x14ac:dyDescent="0.45">
      <c r="D112" s="53">
        <f t="shared" si="4"/>
        <v>199</v>
      </c>
      <c r="F112" s="53" t="str">
        <f t="shared" si="5"/>
        <v xml:space="preserve"> , </v>
      </c>
      <c r="I112" s="7">
        <f t="shared" ca="1" si="9"/>
        <v>44131</v>
      </c>
      <c r="K112" s="43">
        <f ca="1">(I112-J112)/365.25</f>
        <v>120.82409308692677</v>
      </c>
      <c r="Q112" s="48"/>
      <c r="R112" s="48"/>
    </row>
    <row r="113" spans="4:18" s="8" customFormat="1" x14ac:dyDescent="0.45">
      <c r="D113" s="53">
        <f t="shared" si="4"/>
        <v>199</v>
      </c>
      <c r="F113" s="53" t="str">
        <f t="shared" si="5"/>
        <v xml:space="preserve"> , </v>
      </c>
      <c r="I113" s="57">
        <f t="shared" ca="1" si="9"/>
        <v>44131</v>
      </c>
      <c r="K113" s="58">
        <f t="shared" ref="K113:K126" ca="1" si="10">(I113-J113)/365.25</f>
        <v>120.82409308692677</v>
      </c>
      <c r="Q113" s="50"/>
      <c r="R113" s="50"/>
    </row>
    <row r="114" spans="4:18" s="5" customFormat="1" x14ac:dyDescent="0.45">
      <c r="D114" s="53">
        <f t="shared" si="4"/>
        <v>199</v>
      </c>
      <c r="F114" s="53" t="str">
        <f t="shared" si="5"/>
        <v xml:space="preserve"> , </v>
      </c>
      <c r="I114" s="7">
        <f t="shared" ca="1" si="9"/>
        <v>44131</v>
      </c>
      <c r="K114" s="43">
        <f t="shared" ca="1" si="10"/>
        <v>120.82409308692677</v>
      </c>
      <c r="Q114" s="48"/>
      <c r="R114" s="48"/>
    </row>
    <row r="115" spans="4:18" s="8" customFormat="1" x14ac:dyDescent="0.45">
      <c r="D115" s="53">
        <f t="shared" si="4"/>
        <v>199</v>
      </c>
      <c r="F115" s="53" t="str">
        <f t="shared" si="5"/>
        <v xml:space="preserve"> , </v>
      </c>
      <c r="I115" s="57">
        <f t="shared" ca="1" si="9"/>
        <v>44131</v>
      </c>
      <c r="K115" s="58">
        <f t="shared" ca="1" si="10"/>
        <v>120.82409308692677</v>
      </c>
      <c r="Q115" s="50"/>
      <c r="R115" s="50"/>
    </row>
    <row r="116" spans="4:18" s="5" customFormat="1" x14ac:dyDescent="0.45">
      <c r="D116" s="53">
        <f t="shared" si="4"/>
        <v>199</v>
      </c>
      <c r="F116" s="53" t="str">
        <f t="shared" si="5"/>
        <v xml:space="preserve"> , </v>
      </c>
      <c r="I116" s="7">
        <f t="shared" ca="1" si="9"/>
        <v>44131</v>
      </c>
      <c r="K116" s="43">
        <f t="shared" ca="1" si="10"/>
        <v>120.82409308692677</v>
      </c>
      <c r="Q116" s="48"/>
      <c r="R116" s="48"/>
    </row>
    <row r="117" spans="4:18" s="8" customFormat="1" x14ac:dyDescent="0.45">
      <c r="D117" s="53">
        <f t="shared" si="4"/>
        <v>199</v>
      </c>
      <c r="F117" s="53" t="str">
        <f t="shared" si="5"/>
        <v xml:space="preserve"> , </v>
      </c>
      <c r="I117" s="57">
        <f t="shared" ca="1" si="9"/>
        <v>44131</v>
      </c>
      <c r="K117" s="58">
        <f t="shared" ca="1" si="10"/>
        <v>120.82409308692677</v>
      </c>
      <c r="Q117" s="50"/>
      <c r="R117" s="50"/>
    </row>
    <row r="118" spans="4:18" s="5" customFormat="1" x14ac:dyDescent="0.45">
      <c r="D118" s="53">
        <f t="shared" si="4"/>
        <v>199</v>
      </c>
      <c r="F118" s="53" t="str">
        <f t="shared" si="5"/>
        <v xml:space="preserve"> , </v>
      </c>
      <c r="I118" s="7">
        <f t="shared" ca="1" si="9"/>
        <v>44131</v>
      </c>
      <c r="K118" s="43">
        <f t="shared" ca="1" si="10"/>
        <v>120.82409308692677</v>
      </c>
      <c r="Q118" s="48"/>
      <c r="R118" s="48"/>
    </row>
    <row r="119" spans="4:18" s="8" customFormat="1" x14ac:dyDescent="0.45">
      <c r="D119" s="53">
        <f t="shared" si="4"/>
        <v>199</v>
      </c>
      <c r="F119" s="53" t="str">
        <f t="shared" si="5"/>
        <v xml:space="preserve"> , </v>
      </c>
      <c r="I119" s="57">
        <f t="shared" ca="1" si="9"/>
        <v>44131</v>
      </c>
      <c r="K119" s="58">
        <f t="shared" ca="1" si="10"/>
        <v>120.82409308692677</v>
      </c>
      <c r="Q119" s="50"/>
      <c r="R119" s="50"/>
    </row>
    <row r="120" spans="4:18" s="5" customFormat="1" x14ac:dyDescent="0.45">
      <c r="D120" s="53">
        <f t="shared" si="4"/>
        <v>199</v>
      </c>
      <c r="F120" s="53" t="str">
        <f t="shared" si="5"/>
        <v xml:space="preserve"> , </v>
      </c>
      <c r="I120" s="7">
        <f t="shared" ca="1" si="9"/>
        <v>44131</v>
      </c>
      <c r="K120" s="43">
        <f t="shared" ca="1" si="10"/>
        <v>120.82409308692677</v>
      </c>
      <c r="Q120" s="48"/>
      <c r="R120" s="48"/>
    </row>
    <row r="121" spans="4:18" s="8" customFormat="1" x14ac:dyDescent="0.45">
      <c r="D121" s="53">
        <f t="shared" si="4"/>
        <v>199</v>
      </c>
      <c r="F121" s="53" t="str">
        <f t="shared" si="5"/>
        <v xml:space="preserve"> , </v>
      </c>
      <c r="I121" s="57">
        <f t="shared" ca="1" si="9"/>
        <v>44131</v>
      </c>
      <c r="K121" s="58">
        <f t="shared" ca="1" si="10"/>
        <v>120.82409308692677</v>
      </c>
      <c r="Q121" s="50"/>
      <c r="R121" s="50"/>
    </row>
    <row r="122" spans="4:18" s="5" customFormat="1" x14ac:dyDescent="0.45">
      <c r="D122" s="53">
        <f t="shared" si="4"/>
        <v>199</v>
      </c>
      <c r="F122" s="53" t="str">
        <f t="shared" si="5"/>
        <v xml:space="preserve"> , </v>
      </c>
      <c r="I122" s="7">
        <f t="shared" ca="1" si="9"/>
        <v>44131</v>
      </c>
      <c r="K122" s="43">
        <f t="shared" ca="1" si="10"/>
        <v>120.82409308692677</v>
      </c>
      <c r="Q122" s="48"/>
      <c r="R122" s="48"/>
    </row>
    <row r="123" spans="4:18" s="8" customFormat="1" x14ac:dyDescent="0.45">
      <c r="D123" s="53">
        <f t="shared" si="4"/>
        <v>199</v>
      </c>
      <c r="F123" s="53" t="str">
        <f t="shared" si="5"/>
        <v xml:space="preserve"> , </v>
      </c>
      <c r="I123" s="57">
        <f t="shared" ca="1" si="9"/>
        <v>44131</v>
      </c>
      <c r="K123" s="58">
        <f t="shared" ca="1" si="10"/>
        <v>120.82409308692677</v>
      </c>
      <c r="Q123" s="50"/>
      <c r="R123" s="50"/>
    </row>
    <row r="124" spans="4:18" s="5" customFormat="1" x14ac:dyDescent="0.45">
      <c r="D124" s="53">
        <f t="shared" si="4"/>
        <v>199</v>
      </c>
      <c r="F124" s="53" t="str">
        <f t="shared" si="5"/>
        <v xml:space="preserve"> , </v>
      </c>
      <c r="I124" s="7">
        <f t="shared" ca="1" si="9"/>
        <v>44131</v>
      </c>
      <c r="K124" s="43">
        <f t="shared" ca="1" si="10"/>
        <v>120.82409308692677</v>
      </c>
      <c r="Q124" s="48"/>
      <c r="R124" s="48"/>
    </row>
    <row r="125" spans="4:18" s="8" customFormat="1" x14ac:dyDescent="0.45">
      <c r="D125" s="53">
        <f t="shared" si="4"/>
        <v>199</v>
      </c>
      <c r="F125" s="53" t="str">
        <f t="shared" si="5"/>
        <v xml:space="preserve"> , </v>
      </c>
      <c r="I125" s="57">
        <f ca="1">TODAY()</f>
        <v>44131</v>
      </c>
      <c r="K125" s="58">
        <f t="shared" ca="1" si="10"/>
        <v>120.82409308692677</v>
      </c>
      <c r="Q125" s="50"/>
      <c r="R125" s="50"/>
    </row>
    <row r="126" spans="4:18" s="5" customFormat="1" x14ac:dyDescent="0.45">
      <c r="D126" s="53">
        <f t="shared" si="4"/>
        <v>199</v>
      </c>
      <c r="F126" s="53" t="str">
        <f t="shared" si="5"/>
        <v xml:space="preserve"> , </v>
      </c>
      <c r="I126" s="7">
        <f t="shared" ca="1" si="9"/>
        <v>44131</v>
      </c>
      <c r="K126" s="43">
        <f t="shared" ca="1" si="10"/>
        <v>120.82409308692677</v>
      </c>
      <c r="Q126" s="48"/>
      <c r="R126" s="48"/>
    </row>
    <row r="127" spans="4:18" s="8" customFormat="1" x14ac:dyDescent="0.45">
      <c r="D127" s="53">
        <f t="shared" si="4"/>
        <v>199</v>
      </c>
      <c r="F127" s="53" t="str">
        <f t="shared" si="5"/>
        <v xml:space="preserve"> , </v>
      </c>
      <c r="I127" s="57">
        <f t="shared" ca="1" si="9"/>
        <v>44131</v>
      </c>
      <c r="K127" s="58">
        <f ca="1">(I127-J127)/365.25</f>
        <v>120.82409308692677</v>
      </c>
      <c r="Q127" s="50"/>
      <c r="R127" s="50"/>
    </row>
    <row r="128" spans="4:18" s="5" customFormat="1" x14ac:dyDescent="0.45">
      <c r="D128" s="53">
        <f t="shared" si="4"/>
        <v>199</v>
      </c>
      <c r="F128" s="53" t="str">
        <f t="shared" si="5"/>
        <v xml:space="preserve"> , </v>
      </c>
      <c r="I128" s="7">
        <f t="shared" ca="1" si="9"/>
        <v>44131</v>
      </c>
      <c r="K128" s="43">
        <f t="shared" ref="K128:K149" ca="1" si="11">(I128-J128)/365.25</f>
        <v>120.82409308692677</v>
      </c>
      <c r="Q128" s="48"/>
      <c r="R128" s="48"/>
    </row>
    <row r="129" spans="4:18" s="8" customFormat="1" x14ac:dyDescent="0.45">
      <c r="D129" s="53">
        <f t="shared" si="4"/>
        <v>199</v>
      </c>
      <c r="F129" s="53" t="str">
        <f t="shared" si="5"/>
        <v xml:space="preserve"> , </v>
      </c>
      <c r="I129" s="57">
        <f t="shared" ca="1" si="9"/>
        <v>44131</v>
      </c>
      <c r="K129" s="58">
        <f t="shared" ca="1" si="11"/>
        <v>120.82409308692677</v>
      </c>
      <c r="Q129" s="50"/>
      <c r="R129" s="50"/>
    </row>
    <row r="130" spans="4:18" s="5" customFormat="1" x14ac:dyDescent="0.45">
      <c r="D130" s="53">
        <f t="shared" ref="D130:D193" si="12">COUNTIF($F$2:$F$200,F131)</f>
        <v>199</v>
      </c>
      <c r="F130" s="53" t="str">
        <f t="shared" si="5"/>
        <v xml:space="preserve"> , </v>
      </c>
      <c r="I130" s="7">
        <f t="shared" ca="1" si="9"/>
        <v>44131</v>
      </c>
      <c r="K130" s="43">
        <f t="shared" ca="1" si="11"/>
        <v>120.82409308692677</v>
      </c>
      <c r="Q130" s="48"/>
      <c r="R130" s="48"/>
    </row>
    <row r="131" spans="4:18" s="8" customFormat="1" x14ac:dyDescent="0.45">
      <c r="D131" s="53">
        <f t="shared" si="12"/>
        <v>199</v>
      </c>
      <c r="F131" s="53" t="str">
        <f t="shared" ref="F131:F181" si="13">CONCATENATE(G131," , ",H131)</f>
        <v xml:space="preserve"> , </v>
      </c>
      <c r="I131" s="57">
        <f ca="1">TODAY()</f>
        <v>44131</v>
      </c>
      <c r="K131" s="58">
        <f t="shared" ca="1" si="11"/>
        <v>120.82409308692677</v>
      </c>
      <c r="Q131" s="50"/>
      <c r="R131" s="50"/>
    </row>
    <row r="132" spans="4:18" s="5" customFormat="1" x14ac:dyDescent="0.45">
      <c r="D132" s="53">
        <f t="shared" si="12"/>
        <v>199</v>
      </c>
      <c r="F132" s="53" t="str">
        <f t="shared" si="13"/>
        <v xml:space="preserve"> , </v>
      </c>
      <c r="I132" s="7">
        <f t="shared" ref="I132:I174" ca="1" si="14">TODAY()</f>
        <v>44131</v>
      </c>
      <c r="K132" s="43">
        <f t="shared" ca="1" si="11"/>
        <v>120.82409308692677</v>
      </c>
      <c r="Q132" s="48"/>
      <c r="R132" s="48"/>
    </row>
    <row r="133" spans="4:18" s="8" customFormat="1" x14ac:dyDescent="0.45">
      <c r="D133" s="53">
        <f t="shared" si="12"/>
        <v>199</v>
      </c>
      <c r="F133" s="53" t="str">
        <f t="shared" si="13"/>
        <v xml:space="preserve"> , </v>
      </c>
      <c r="I133" s="57">
        <f t="shared" ca="1" si="14"/>
        <v>44131</v>
      </c>
      <c r="K133" s="58">
        <f t="shared" ca="1" si="11"/>
        <v>120.82409308692677</v>
      </c>
      <c r="Q133" s="50"/>
      <c r="R133" s="50"/>
    </row>
    <row r="134" spans="4:18" s="5" customFormat="1" x14ac:dyDescent="0.45">
      <c r="D134" s="53">
        <f t="shared" si="12"/>
        <v>199</v>
      </c>
      <c r="F134" s="53" t="str">
        <f t="shared" si="13"/>
        <v xml:space="preserve"> , </v>
      </c>
      <c r="I134" s="7">
        <f t="shared" ca="1" si="14"/>
        <v>44131</v>
      </c>
      <c r="K134" s="43">
        <f t="shared" ca="1" si="11"/>
        <v>120.82409308692677</v>
      </c>
      <c r="Q134" s="48"/>
      <c r="R134" s="48"/>
    </row>
    <row r="135" spans="4:18" s="8" customFormat="1" x14ac:dyDescent="0.45">
      <c r="D135" s="53">
        <f t="shared" si="12"/>
        <v>199</v>
      </c>
      <c r="F135" s="53" t="str">
        <f t="shared" si="13"/>
        <v xml:space="preserve"> , </v>
      </c>
      <c r="I135" s="57">
        <f t="shared" ca="1" si="14"/>
        <v>44131</v>
      </c>
      <c r="K135" s="58">
        <f t="shared" ca="1" si="11"/>
        <v>120.82409308692677</v>
      </c>
      <c r="Q135" s="50"/>
      <c r="R135" s="50"/>
    </row>
    <row r="136" spans="4:18" s="5" customFormat="1" x14ac:dyDescent="0.45">
      <c r="D136" s="53">
        <f t="shared" si="12"/>
        <v>199</v>
      </c>
      <c r="F136" s="53" t="str">
        <f t="shared" si="13"/>
        <v xml:space="preserve"> , </v>
      </c>
      <c r="I136" s="7">
        <f t="shared" ca="1" si="14"/>
        <v>44131</v>
      </c>
      <c r="K136" s="43">
        <f t="shared" ca="1" si="11"/>
        <v>120.82409308692677</v>
      </c>
      <c r="Q136" s="48"/>
      <c r="R136" s="48"/>
    </row>
    <row r="137" spans="4:18" s="8" customFormat="1" x14ac:dyDescent="0.45">
      <c r="D137" s="53">
        <f t="shared" si="12"/>
        <v>199</v>
      </c>
      <c r="F137" s="53" t="str">
        <f t="shared" si="13"/>
        <v xml:space="preserve"> , </v>
      </c>
      <c r="I137" s="57">
        <f t="shared" ca="1" si="14"/>
        <v>44131</v>
      </c>
      <c r="K137" s="58">
        <f t="shared" ca="1" si="11"/>
        <v>120.82409308692677</v>
      </c>
      <c r="Q137" s="50"/>
      <c r="R137" s="50"/>
    </row>
    <row r="138" spans="4:18" s="5" customFormat="1" x14ac:dyDescent="0.45">
      <c r="D138" s="53">
        <f t="shared" si="12"/>
        <v>199</v>
      </c>
      <c r="F138" s="53" t="str">
        <f t="shared" si="13"/>
        <v xml:space="preserve"> , </v>
      </c>
      <c r="I138" s="7">
        <f t="shared" ca="1" si="14"/>
        <v>44131</v>
      </c>
      <c r="K138" s="43">
        <f t="shared" ca="1" si="11"/>
        <v>120.82409308692677</v>
      </c>
      <c r="Q138" s="48"/>
      <c r="R138" s="48"/>
    </row>
    <row r="139" spans="4:18" s="8" customFormat="1" x14ac:dyDescent="0.45">
      <c r="D139" s="53">
        <f t="shared" si="12"/>
        <v>199</v>
      </c>
      <c r="F139" s="53" t="str">
        <f t="shared" si="13"/>
        <v xml:space="preserve"> , </v>
      </c>
      <c r="I139" s="57">
        <f t="shared" ca="1" si="14"/>
        <v>44131</v>
      </c>
      <c r="K139" s="58">
        <f t="shared" ca="1" si="11"/>
        <v>120.82409308692677</v>
      </c>
      <c r="Q139" s="50"/>
      <c r="R139" s="50"/>
    </row>
    <row r="140" spans="4:18" s="5" customFormat="1" x14ac:dyDescent="0.45">
      <c r="D140" s="53">
        <f t="shared" si="12"/>
        <v>199</v>
      </c>
      <c r="F140" s="53" t="str">
        <f t="shared" si="13"/>
        <v xml:space="preserve"> , </v>
      </c>
      <c r="I140" s="7">
        <f t="shared" ca="1" si="14"/>
        <v>44131</v>
      </c>
      <c r="K140" s="43">
        <f t="shared" ca="1" si="11"/>
        <v>120.82409308692677</v>
      </c>
      <c r="Q140" s="48"/>
      <c r="R140" s="48"/>
    </row>
    <row r="141" spans="4:18" s="8" customFormat="1" x14ac:dyDescent="0.45">
      <c r="D141" s="53">
        <f t="shared" si="12"/>
        <v>199</v>
      </c>
      <c r="F141" s="53" t="str">
        <f t="shared" si="13"/>
        <v xml:space="preserve"> , </v>
      </c>
      <c r="I141" s="57">
        <f t="shared" ca="1" si="14"/>
        <v>44131</v>
      </c>
      <c r="K141" s="58">
        <f t="shared" ca="1" si="11"/>
        <v>120.82409308692677</v>
      </c>
      <c r="Q141" s="50"/>
      <c r="R141" s="50"/>
    </row>
    <row r="142" spans="4:18" s="5" customFormat="1" x14ac:dyDescent="0.45">
      <c r="D142" s="53">
        <f t="shared" si="12"/>
        <v>199</v>
      </c>
      <c r="F142" s="53" t="str">
        <f t="shared" si="13"/>
        <v xml:space="preserve"> , </v>
      </c>
      <c r="I142" s="7">
        <f t="shared" ca="1" si="14"/>
        <v>44131</v>
      </c>
      <c r="K142" s="43">
        <f t="shared" ca="1" si="11"/>
        <v>120.82409308692677</v>
      </c>
      <c r="Q142" s="48"/>
      <c r="R142" s="48"/>
    </row>
    <row r="143" spans="4:18" s="8" customFormat="1" x14ac:dyDescent="0.45">
      <c r="D143" s="53">
        <f t="shared" si="12"/>
        <v>199</v>
      </c>
      <c r="F143" s="53" t="str">
        <f t="shared" si="13"/>
        <v xml:space="preserve"> , </v>
      </c>
      <c r="I143" s="57">
        <f t="shared" ca="1" si="14"/>
        <v>44131</v>
      </c>
      <c r="K143" s="58">
        <f t="shared" ca="1" si="11"/>
        <v>120.82409308692677</v>
      </c>
      <c r="Q143" s="50"/>
      <c r="R143" s="50"/>
    </row>
    <row r="144" spans="4:18" s="5" customFormat="1" x14ac:dyDescent="0.45">
      <c r="D144" s="53">
        <f t="shared" si="12"/>
        <v>199</v>
      </c>
      <c r="F144" s="53" t="str">
        <f t="shared" si="13"/>
        <v xml:space="preserve"> , </v>
      </c>
      <c r="I144" s="7">
        <f t="shared" ca="1" si="14"/>
        <v>44131</v>
      </c>
      <c r="K144" s="43">
        <f t="shared" ca="1" si="11"/>
        <v>120.82409308692677</v>
      </c>
      <c r="Q144" s="48"/>
      <c r="R144" s="48"/>
    </row>
    <row r="145" spans="4:18" s="8" customFormat="1" x14ac:dyDescent="0.45">
      <c r="D145" s="53">
        <f t="shared" si="12"/>
        <v>199</v>
      </c>
      <c r="F145" s="53" t="str">
        <f t="shared" si="13"/>
        <v xml:space="preserve"> , </v>
      </c>
      <c r="I145" s="57">
        <f t="shared" ca="1" si="14"/>
        <v>44131</v>
      </c>
      <c r="K145" s="58">
        <f t="shared" ca="1" si="11"/>
        <v>120.82409308692677</v>
      </c>
      <c r="Q145" s="50"/>
      <c r="R145" s="50"/>
    </row>
    <row r="146" spans="4:18" s="5" customFormat="1" x14ac:dyDescent="0.45">
      <c r="D146" s="53">
        <f t="shared" si="12"/>
        <v>199</v>
      </c>
      <c r="F146" s="53" t="str">
        <f t="shared" si="13"/>
        <v xml:space="preserve"> , </v>
      </c>
      <c r="I146" s="7">
        <f t="shared" ca="1" si="14"/>
        <v>44131</v>
      </c>
      <c r="K146" s="43">
        <f t="shared" ca="1" si="11"/>
        <v>120.82409308692677</v>
      </c>
      <c r="Q146" s="48"/>
      <c r="R146" s="48"/>
    </row>
    <row r="147" spans="4:18" s="8" customFormat="1" x14ac:dyDescent="0.45">
      <c r="D147" s="53">
        <f t="shared" si="12"/>
        <v>199</v>
      </c>
      <c r="F147" s="53" t="str">
        <f t="shared" si="13"/>
        <v xml:space="preserve"> , </v>
      </c>
      <c r="I147" s="57">
        <f t="shared" ca="1" si="14"/>
        <v>44131</v>
      </c>
      <c r="K147" s="58">
        <f t="shared" ca="1" si="11"/>
        <v>120.82409308692677</v>
      </c>
      <c r="Q147" s="50"/>
      <c r="R147" s="50"/>
    </row>
    <row r="148" spans="4:18" s="5" customFormat="1" x14ac:dyDescent="0.45">
      <c r="D148" s="53">
        <f t="shared" si="12"/>
        <v>199</v>
      </c>
      <c r="F148" s="53" t="str">
        <f t="shared" si="13"/>
        <v xml:space="preserve"> , </v>
      </c>
      <c r="I148" s="7">
        <f t="shared" ca="1" si="14"/>
        <v>44131</v>
      </c>
      <c r="K148" s="43">
        <f t="shared" ca="1" si="11"/>
        <v>120.82409308692677</v>
      </c>
      <c r="Q148" s="48"/>
      <c r="R148" s="48"/>
    </row>
    <row r="149" spans="4:18" s="8" customFormat="1" x14ac:dyDescent="0.45">
      <c r="D149" s="53">
        <f t="shared" si="12"/>
        <v>199</v>
      </c>
      <c r="F149" s="53" t="str">
        <f t="shared" si="13"/>
        <v xml:space="preserve"> , </v>
      </c>
      <c r="I149" s="57">
        <f t="shared" ca="1" si="14"/>
        <v>44131</v>
      </c>
      <c r="K149" s="58">
        <f t="shared" ca="1" si="11"/>
        <v>120.82409308692677</v>
      </c>
      <c r="Q149" s="50"/>
      <c r="R149" s="50"/>
    </row>
    <row r="150" spans="4:18" s="5" customFormat="1" x14ac:dyDescent="0.45">
      <c r="D150" s="53">
        <f t="shared" si="12"/>
        <v>199</v>
      </c>
      <c r="F150" s="53" t="str">
        <f t="shared" si="13"/>
        <v xml:space="preserve"> , </v>
      </c>
      <c r="I150" s="7">
        <f t="shared" ca="1" si="14"/>
        <v>44131</v>
      </c>
      <c r="K150" s="43">
        <f ca="1">(I150-J150)/365.25</f>
        <v>120.82409308692677</v>
      </c>
      <c r="Q150" s="48"/>
      <c r="R150" s="48"/>
    </row>
    <row r="151" spans="4:18" s="8" customFormat="1" x14ac:dyDescent="0.45">
      <c r="D151" s="53">
        <f t="shared" si="12"/>
        <v>199</v>
      </c>
      <c r="F151" s="53" t="str">
        <f t="shared" si="13"/>
        <v xml:space="preserve"> , </v>
      </c>
      <c r="I151" s="57">
        <f t="shared" ca="1" si="14"/>
        <v>44131</v>
      </c>
      <c r="K151" s="58">
        <f t="shared" ref="K151:K164" ca="1" si="15">(I151-J151)/365.25</f>
        <v>120.82409308692677</v>
      </c>
      <c r="Q151" s="50"/>
      <c r="R151" s="50"/>
    </row>
    <row r="152" spans="4:18" s="5" customFormat="1" x14ac:dyDescent="0.45">
      <c r="D152" s="53">
        <f t="shared" si="12"/>
        <v>199</v>
      </c>
      <c r="F152" s="53" t="str">
        <f t="shared" si="13"/>
        <v xml:space="preserve"> , </v>
      </c>
      <c r="I152" s="7">
        <f t="shared" ca="1" si="14"/>
        <v>44131</v>
      </c>
      <c r="K152" s="43">
        <f t="shared" ca="1" si="15"/>
        <v>120.82409308692677</v>
      </c>
      <c r="Q152" s="48"/>
      <c r="R152" s="48"/>
    </row>
    <row r="153" spans="4:18" s="8" customFormat="1" x14ac:dyDescent="0.45">
      <c r="D153" s="53">
        <f t="shared" si="12"/>
        <v>199</v>
      </c>
      <c r="F153" s="53" t="str">
        <f t="shared" si="13"/>
        <v xml:space="preserve"> , </v>
      </c>
      <c r="I153" s="57">
        <f t="shared" ca="1" si="14"/>
        <v>44131</v>
      </c>
      <c r="K153" s="58">
        <f t="shared" ca="1" si="15"/>
        <v>120.82409308692677</v>
      </c>
      <c r="Q153" s="50"/>
      <c r="R153" s="50"/>
    </row>
    <row r="154" spans="4:18" s="5" customFormat="1" x14ac:dyDescent="0.45">
      <c r="D154" s="53">
        <f t="shared" si="12"/>
        <v>199</v>
      </c>
      <c r="F154" s="53" t="str">
        <f t="shared" si="13"/>
        <v xml:space="preserve"> , </v>
      </c>
      <c r="I154" s="7">
        <f t="shared" ca="1" si="14"/>
        <v>44131</v>
      </c>
      <c r="K154" s="43">
        <f t="shared" ca="1" si="15"/>
        <v>120.82409308692677</v>
      </c>
      <c r="Q154" s="48"/>
      <c r="R154" s="48"/>
    </row>
    <row r="155" spans="4:18" s="8" customFormat="1" x14ac:dyDescent="0.45">
      <c r="D155" s="53">
        <f t="shared" si="12"/>
        <v>199</v>
      </c>
      <c r="F155" s="53" t="str">
        <f t="shared" si="13"/>
        <v xml:space="preserve"> , </v>
      </c>
      <c r="I155" s="57">
        <f t="shared" ca="1" si="14"/>
        <v>44131</v>
      </c>
      <c r="K155" s="58">
        <f t="shared" ca="1" si="15"/>
        <v>120.82409308692677</v>
      </c>
      <c r="Q155" s="50"/>
      <c r="R155" s="50"/>
    </row>
    <row r="156" spans="4:18" s="5" customFormat="1" x14ac:dyDescent="0.45">
      <c r="D156" s="53">
        <f t="shared" si="12"/>
        <v>199</v>
      </c>
      <c r="F156" s="53" t="str">
        <f t="shared" si="13"/>
        <v xml:space="preserve"> , </v>
      </c>
      <c r="I156" s="7">
        <f t="shared" ca="1" si="14"/>
        <v>44131</v>
      </c>
      <c r="K156" s="43">
        <f t="shared" ca="1" si="15"/>
        <v>120.82409308692677</v>
      </c>
      <c r="Q156" s="48"/>
      <c r="R156" s="48"/>
    </row>
    <row r="157" spans="4:18" s="8" customFormat="1" x14ac:dyDescent="0.45">
      <c r="D157" s="53">
        <f t="shared" si="12"/>
        <v>199</v>
      </c>
      <c r="F157" s="53" t="str">
        <f t="shared" si="13"/>
        <v xml:space="preserve"> , </v>
      </c>
      <c r="I157" s="57">
        <f t="shared" ca="1" si="14"/>
        <v>44131</v>
      </c>
      <c r="K157" s="58">
        <f t="shared" ca="1" si="15"/>
        <v>120.82409308692677</v>
      </c>
      <c r="Q157" s="50"/>
      <c r="R157" s="50"/>
    </row>
    <row r="158" spans="4:18" s="5" customFormat="1" x14ac:dyDescent="0.45">
      <c r="D158" s="53">
        <f t="shared" si="12"/>
        <v>199</v>
      </c>
      <c r="F158" s="53" t="str">
        <f t="shared" si="13"/>
        <v xml:space="preserve"> , </v>
      </c>
      <c r="I158" s="7">
        <f t="shared" ca="1" si="14"/>
        <v>44131</v>
      </c>
      <c r="K158" s="43">
        <f t="shared" ca="1" si="15"/>
        <v>120.82409308692677</v>
      </c>
      <c r="Q158" s="48"/>
      <c r="R158" s="48"/>
    </row>
    <row r="159" spans="4:18" s="8" customFormat="1" x14ac:dyDescent="0.45">
      <c r="D159" s="53">
        <f t="shared" si="12"/>
        <v>199</v>
      </c>
      <c r="F159" s="53" t="str">
        <f t="shared" si="13"/>
        <v xml:space="preserve"> , </v>
      </c>
      <c r="I159" s="57">
        <f t="shared" ca="1" si="14"/>
        <v>44131</v>
      </c>
      <c r="K159" s="58">
        <f t="shared" ca="1" si="15"/>
        <v>120.82409308692677</v>
      </c>
      <c r="Q159" s="50"/>
      <c r="R159" s="50"/>
    </row>
    <row r="160" spans="4:18" s="5" customFormat="1" x14ac:dyDescent="0.45">
      <c r="D160" s="53">
        <f t="shared" si="12"/>
        <v>199</v>
      </c>
      <c r="F160" s="53" t="str">
        <f t="shared" si="13"/>
        <v xml:space="preserve"> , </v>
      </c>
      <c r="I160" s="7">
        <f ca="1">TODAY()</f>
        <v>44131</v>
      </c>
      <c r="K160" s="43">
        <f t="shared" ca="1" si="15"/>
        <v>120.82409308692677</v>
      </c>
      <c r="Q160" s="48"/>
      <c r="R160" s="48"/>
    </row>
    <row r="161" spans="4:18" s="8" customFormat="1" x14ac:dyDescent="0.45">
      <c r="D161" s="53">
        <f t="shared" si="12"/>
        <v>199</v>
      </c>
      <c r="F161" s="53" t="str">
        <f t="shared" si="13"/>
        <v xml:space="preserve"> , </v>
      </c>
      <c r="I161" s="57">
        <f t="shared" ca="1" si="14"/>
        <v>44131</v>
      </c>
      <c r="K161" s="58">
        <f t="shared" ca="1" si="15"/>
        <v>120.82409308692677</v>
      </c>
      <c r="Q161" s="50"/>
      <c r="R161" s="50"/>
    </row>
    <row r="162" spans="4:18" s="5" customFormat="1" x14ac:dyDescent="0.45">
      <c r="D162" s="53">
        <f t="shared" si="12"/>
        <v>199</v>
      </c>
      <c r="F162" s="53" t="str">
        <f t="shared" si="13"/>
        <v xml:space="preserve"> , </v>
      </c>
      <c r="I162" s="7">
        <f t="shared" ca="1" si="14"/>
        <v>44131</v>
      </c>
      <c r="K162" s="43">
        <f t="shared" ca="1" si="15"/>
        <v>120.82409308692677</v>
      </c>
      <c r="Q162" s="48"/>
      <c r="R162" s="48"/>
    </row>
    <row r="163" spans="4:18" s="8" customFormat="1" x14ac:dyDescent="0.45">
      <c r="D163" s="53">
        <f t="shared" si="12"/>
        <v>199</v>
      </c>
      <c r="F163" s="53" t="str">
        <f t="shared" si="13"/>
        <v xml:space="preserve"> , </v>
      </c>
      <c r="I163" s="57">
        <f t="shared" ca="1" si="14"/>
        <v>44131</v>
      </c>
      <c r="K163" s="58">
        <f t="shared" ca="1" si="15"/>
        <v>120.82409308692677</v>
      </c>
      <c r="Q163" s="50"/>
      <c r="R163" s="50"/>
    </row>
    <row r="164" spans="4:18" s="5" customFormat="1" x14ac:dyDescent="0.45">
      <c r="D164" s="53">
        <f t="shared" si="12"/>
        <v>199</v>
      </c>
      <c r="F164" s="53" t="str">
        <f t="shared" si="13"/>
        <v xml:space="preserve"> , </v>
      </c>
      <c r="I164" s="7">
        <f t="shared" ca="1" si="14"/>
        <v>44131</v>
      </c>
      <c r="K164" s="43">
        <f t="shared" ca="1" si="15"/>
        <v>120.82409308692677</v>
      </c>
      <c r="Q164" s="48"/>
      <c r="R164" s="48"/>
    </row>
    <row r="165" spans="4:18" s="8" customFormat="1" x14ac:dyDescent="0.45">
      <c r="D165" s="53">
        <f t="shared" si="12"/>
        <v>199</v>
      </c>
      <c r="F165" s="53" t="str">
        <f t="shared" si="13"/>
        <v xml:space="preserve"> , </v>
      </c>
      <c r="I165" s="57">
        <f t="shared" ca="1" si="14"/>
        <v>44131</v>
      </c>
      <c r="K165" s="58">
        <f ca="1">(I165-J165)/365.25</f>
        <v>120.82409308692677</v>
      </c>
      <c r="Q165" s="50"/>
      <c r="R165" s="50"/>
    </row>
    <row r="166" spans="4:18" s="5" customFormat="1" x14ac:dyDescent="0.45">
      <c r="D166" s="53">
        <f t="shared" si="12"/>
        <v>199</v>
      </c>
      <c r="F166" s="53" t="str">
        <f t="shared" si="13"/>
        <v xml:space="preserve"> , </v>
      </c>
      <c r="I166" s="7">
        <f t="shared" ca="1" si="14"/>
        <v>44131</v>
      </c>
      <c r="K166" s="43">
        <f t="shared" ref="K166:K179" ca="1" si="16">(I166-J166)/365.25</f>
        <v>120.82409308692677</v>
      </c>
      <c r="Q166" s="48"/>
      <c r="R166" s="48"/>
    </row>
    <row r="167" spans="4:18" s="8" customFormat="1" x14ac:dyDescent="0.45">
      <c r="D167" s="53">
        <f t="shared" si="12"/>
        <v>199</v>
      </c>
      <c r="F167" s="53" t="str">
        <f t="shared" si="13"/>
        <v xml:space="preserve"> , </v>
      </c>
      <c r="I167" s="57">
        <f t="shared" ca="1" si="14"/>
        <v>44131</v>
      </c>
      <c r="K167" s="58">
        <f t="shared" ca="1" si="16"/>
        <v>120.82409308692677</v>
      </c>
      <c r="Q167" s="50"/>
      <c r="R167" s="50"/>
    </row>
    <row r="168" spans="4:18" s="5" customFormat="1" x14ac:dyDescent="0.45">
      <c r="D168" s="53">
        <f t="shared" si="12"/>
        <v>199</v>
      </c>
      <c r="F168" s="53" t="str">
        <f t="shared" si="13"/>
        <v xml:space="preserve"> , </v>
      </c>
      <c r="I168" s="7">
        <f t="shared" ca="1" si="14"/>
        <v>44131</v>
      </c>
      <c r="K168" s="43">
        <f t="shared" ca="1" si="16"/>
        <v>120.82409308692677</v>
      </c>
      <c r="Q168" s="48"/>
      <c r="R168" s="48"/>
    </row>
    <row r="169" spans="4:18" s="8" customFormat="1" x14ac:dyDescent="0.45">
      <c r="D169" s="53">
        <f t="shared" si="12"/>
        <v>199</v>
      </c>
      <c r="F169" s="53" t="str">
        <f t="shared" si="13"/>
        <v xml:space="preserve"> , </v>
      </c>
      <c r="I169" s="57">
        <f t="shared" ca="1" si="14"/>
        <v>44131</v>
      </c>
      <c r="K169" s="58">
        <f t="shared" ca="1" si="16"/>
        <v>120.82409308692677</v>
      </c>
      <c r="Q169" s="50"/>
      <c r="R169" s="50"/>
    </row>
    <row r="170" spans="4:18" s="5" customFormat="1" x14ac:dyDescent="0.45">
      <c r="D170" s="53">
        <f t="shared" si="12"/>
        <v>199</v>
      </c>
      <c r="F170" s="53" t="str">
        <f t="shared" si="13"/>
        <v xml:space="preserve"> , </v>
      </c>
      <c r="I170" s="7">
        <f t="shared" ca="1" si="14"/>
        <v>44131</v>
      </c>
      <c r="K170" s="43">
        <f t="shared" ca="1" si="16"/>
        <v>120.82409308692677</v>
      </c>
      <c r="Q170" s="48"/>
      <c r="R170" s="48"/>
    </row>
    <row r="171" spans="4:18" s="8" customFormat="1" x14ac:dyDescent="0.45">
      <c r="D171" s="53">
        <f t="shared" si="12"/>
        <v>199</v>
      </c>
      <c r="F171" s="53" t="str">
        <f t="shared" si="13"/>
        <v xml:space="preserve"> , </v>
      </c>
      <c r="I171" s="57">
        <f t="shared" ca="1" si="14"/>
        <v>44131</v>
      </c>
      <c r="K171" s="58">
        <f t="shared" ca="1" si="16"/>
        <v>120.82409308692677</v>
      </c>
      <c r="Q171" s="50"/>
      <c r="R171" s="50"/>
    </row>
    <row r="172" spans="4:18" s="5" customFormat="1" x14ac:dyDescent="0.45">
      <c r="D172" s="53">
        <f t="shared" si="12"/>
        <v>199</v>
      </c>
      <c r="F172" s="53" t="str">
        <f t="shared" si="13"/>
        <v xml:space="preserve"> , </v>
      </c>
      <c r="I172" s="7">
        <f t="shared" ca="1" si="14"/>
        <v>44131</v>
      </c>
      <c r="K172" s="43">
        <f t="shared" ca="1" si="16"/>
        <v>120.82409308692677</v>
      </c>
      <c r="Q172" s="48"/>
      <c r="R172" s="48"/>
    </row>
    <row r="173" spans="4:18" s="8" customFormat="1" x14ac:dyDescent="0.45">
      <c r="D173" s="53">
        <f t="shared" si="12"/>
        <v>199</v>
      </c>
      <c r="F173" s="53" t="str">
        <f t="shared" si="13"/>
        <v xml:space="preserve"> , </v>
      </c>
      <c r="I173" s="57">
        <f t="shared" ca="1" si="14"/>
        <v>44131</v>
      </c>
      <c r="K173" s="58">
        <f t="shared" ca="1" si="16"/>
        <v>120.82409308692677</v>
      </c>
      <c r="Q173" s="50"/>
      <c r="R173" s="50"/>
    </row>
    <row r="174" spans="4:18" s="5" customFormat="1" x14ac:dyDescent="0.45">
      <c r="D174" s="53">
        <f t="shared" si="12"/>
        <v>199</v>
      </c>
      <c r="F174" s="53" t="str">
        <f t="shared" si="13"/>
        <v xml:space="preserve"> , </v>
      </c>
      <c r="I174" s="7">
        <f t="shared" ca="1" si="14"/>
        <v>44131</v>
      </c>
      <c r="K174" s="43">
        <f t="shared" ca="1" si="16"/>
        <v>120.82409308692677</v>
      </c>
      <c r="Q174" s="48"/>
      <c r="R174" s="48"/>
    </row>
    <row r="175" spans="4:18" s="8" customFormat="1" x14ac:dyDescent="0.45">
      <c r="D175" s="53">
        <f t="shared" si="12"/>
        <v>199</v>
      </c>
      <c r="F175" s="53" t="str">
        <f t="shared" si="13"/>
        <v xml:space="preserve"> , </v>
      </c>
      <c r="I175" s="57">
        <f ca="1">TODAY()</f>
        <v>44131</v>
      </c>
      <c r="K175" s="58">
        <f t="shared" ca="1" si="16"/>
        <v>120.82409308692677</v>
      </c>
      <c r="Q175" s="50"/>
      <c r="R175" s="50"/>
    </row>
    <row r="176" spans="4:18" s="5" customFormat="1" x14ac:dyDescent="0.45">
      <c r="D176" s="53">
        <f t="shared" si="12"/>
        <v>199</v>
      </c>
      <c r="F176" s="53" t="str">
        <f t="shared" si="13"/>
        <v xml:space="preserve"> , </v>
      </c>
      <c r="I176" s="7">
        <f t="shared" ref="I176:I200" ca="1" si="17">TODAY()</f>
        <v>44131</v>
      </c>
      <c r="K176" s="43">
        <f t="shared" ca="1" si="16"/>
        <v>120.82409308692677</v>
      </c>
      <c r="Q176" s="48"/>
      <c r="R176" s="48"/>
    </row>
    <row r="177" spans="4:18" s="8" customFormat="1" x14ac:dyDescent="0.45">
      <c r="D177" s="53">
        <f t="shared" si="12"/>
        <v>199</v>
      </c>
      <c r="F177" s="53" t="str">
        <f t="shared" si="13"/>
        <v xml:space="preserve"> , </v>
      </c>
      <c r="I177" s="57">
        <f t="shared" ca="1" si="17"/>
        <v>44131</v>
      </c>
      <c r="K177" s="58">
        <f t="shared" ca="1" si="16"/>
        <v>120.82409308692677</v>
      </c>
      <c r="Q177" s="50"/>
      <c r="R177" s="50"/>
    </row>
    <row r="178" spans="4:18" s="5" customFormat="1" x14ac:dyDescent="0.45">
      <c r="D178" s="53">
        <f t="shared" si="12"/>
        <v>199</v>
      </c>
      <c r="F178" s="53" t="str">
        <f t="shared" si="13"/>
        <v xml:space="preserve"> , </v>
      </c>
      <c r="I178" s="7">
        <f t="shared" ca="1" si="17"/>
        <v>44131</v>
      </c>
      <c r="K178" s="43">
        <f t="shared" ca="1" si="16"/>
        <v>120.82409308692677</v>
      </c>
      <c r="Q178" s="48"/>
      <c r="R178" s="48"/>
    </row>
    <row r="179" spans="4:18" s="8" customFormat="1" x14ac:dyDescent="0.45">
      <c r="D179" s="53">
        <f t="shared" si="12"/>
        <v>199</v>
      </c>
      <c r="F179" s="53" t="str">
        <f t="shared" si="13"/>
        <v xml:space="preserve"> , </v>
      </c>
      <c r="I179" s="57">
        <f t="shared" ca="1" si="17"/>
        <v>44131</v>
      </c>
      <c r="K179" s="58">
        <f t="shared" ca="1" si="16"/>
        <v>120.82409308692677</v>
      </c>
      <c r="Q179" s="50"/>
      <c r="R179" s="50"/>
    </row>
    <row r="180" spans="4:18" s="5" customFormat="1" x14ac:dyDescent="0.45">
      <c r="D180" s="53">
        <f t="shared" si="12"/>
        <v>199</v>
      </c>
      <c r="F180" s="53" t="str">
        <f t="shared" si="13"/>
        <v xml:space="preserve"> , </v>
      </c>
      <c r="I180" s="7">
        <f t="shared" ca="1" si="17"/>
        <v>44131</v>
      </c>
      <c r="K180" s="43">
        <f ca="1">(I180-J180)/365.25</f>
        <v>120.82409308692677</v>
      </c>
      <c r="Q180" s="48"/>
      <c r="R180" s="48"/>
    </row>
    <row r="181" spans="4:18" s="8" customFormat="1" x14ac:dyDescent="0.45">
      <c r="D181" s="53">
        <f t="shared" si="12"/>
        <v>199</v>
      </c>
      <c r="F181" s="53" t="str">
        <f t="shared" si="13"/>
        <v xml:space="preserve"> , </v>
      </c>
      <c r="I181" s="57">
        <f t="shared" ca="1" si="17"/>
        <v>44131</v>
      </c>
      <c r="K181" s="58">
        <f t="shared" ref="K181:K200" ca="1" si="18">(I181-J181)/365.25</f>
        <v>120.82409308692677</v>
      </c>
      <c r="Q181" s="50"/>
      <c r="R181" s="50"/>
    </row>
    <row r="182" spans="4:18" s="5" customFormat="1" x14ac:dyDescent="0.45">
      <c r="D182" s="53">
        <f t="shared" si="12"/>
        <v>199</v>
      </c>
      <c r="F182" s="53" t="str">
        <f>CONCATENATE(G182," , ",H182)</f>
        <v xml:space="preserve"> , </v>
      </c>
      <c r="I182" s="7">
        <f t="shared" ca="1" si="17"/>
        <v>44131</v>
      </c>
      <c r="K182" s="43">
        <f t="shared" ca="1" si="18"/>
        <v>120.82409308692677</v>
      </c>
      <c r="Q182" s="48"/>
      <c r="R182" s="48"/>
    </row>
    <row r="183" spans="4:18" s="8" customFormat="1" x14ac:dyDescent="0.45">
      <c r="D183" s="53">
        <f t="shared" si="12"/>
        <v>199</v>
      </c>
      <c r="F183" s="53" t="str">
        <f t="shared" ref="F183:F200" si="19">CONCATENATE(G183," , ",H183)</f>
        <v xml:space="preserve"> , </v>
      </c>
      <c r="I183" s="57">
        <f t="shared" ca="1" si="17"/>
        <v>44131</v>
      </c>
      <c r="K183" s="58">
        <f t="shared" ca="1" si="18"/>
        <v>120.82409308692677</v>
      </c>
      <c r="Q183" s="50"/>
      <c r="R183" s="50"/>
    </row>
    <row r="184" spans="4:18" s="5" customFormat="1" x14ac:dyDescent="0.45">
      <c r="D184" s="53">
        <f t="shared" si="12"/>
        <v>199</v>
      </c>
      <c r="F184" s="53" t="str">
        <f t="shared" si="19"/>
        <v xml:space="preserve"> , </v>
      </c>
      <c r="I184" s="7">
        <f t="shared" ca="1" si="17"/>
        <v>44131</v>
      </c>
      <c r="K184" s="43">
        <f t="shared" ca="1" si="18"/>
        <v>120.82409308692677</v>
      </c>
      <c r="Q184" s="48"/>
      <c r="R184" s="48"/>
    </row>
    <row r="185" spans="4:18" s="8" customFormat="1" x14ac:dyDescent="0.45">
      <c r="D185" s="53">
        <f t="shared" si="12"/>
        <v>199</v>
      </c>
      <c r="F185" s="53" t="str">
        <f t="shared" si="19"/>
        <v xml:space="preserve"> , </v>
      </c>
      <c r="I185" s="57">
        <f t="shared" ca="1" si="17"/>
        <v>44131</v>
      </c>
      <c r="K185" s="58">
        <f t="shared" ca="1" si="18"/>
        <v>120.82409308692677</v>
      </c>
      <c r="Q185" s="50"/>
      <c r="R185" s="50"/>
    </row>
    <row r="186" spans="4:18" s="5" customFormat="1" x14ac:dyDescent="0.45">
      <c r="D186" s="53">
        <f t="shared" si="12"/>
        <v>199</v>
      </c>
      <c r="F186" s="53" t="str">
        <f t="shared" si="19"/>
        <v xml:space="preserve"> , </v>
      </c>
      <c r="I186" s="7">
        <f t="shared" ca="1" si="17"/>
        <v>44131</v>
      </c>
      <c r="K186" s="43">
        <f t="shared" ca="1" si="18"/>
        <v>120.82409308692677</v>
      </c>
      <c r="Q186" s="48"/>
      <c r="R186" s="48"/>
    </row>
    <row r="187" spans="4:18" s="8" customFormat="1" x14ac:dyDescent="0.45">
      <c r="D187" s="53">
        <f t="shared" si="12"/>
        <v>199</v>
      </c>
      <c r="F187" s="53" t="str">
        <f t="shared" si="19"/>
        <v xml:space="preserve"> , </v>
      </c>
      <c r="I187" s="57">
        <f t="shared" ca="1" si="17"/>
        <v>44131</v>
      </c>
      <c r="K187" s="58">
        <f t="shared" ca="1" si="18"/>
        <v>120.82409308692677</v>
      </c>
      <c r="Q187" s="50"/>
      <c r="R187" s="50"/>
    </row>
    <row r="188" spans="4:18" s="5" customFormat="1" x14ac:dyDescent="0.45">
      <c r="D188" s="53">
        <f t="shared" si="12"/>
        <v>199</v>
      </c>
      <c r="F188" s="53" t="str">
        <f t="shared" si="19"/>
        <v xml:space="preserve"> , </v>
      </c>
      <c r="I188" s="7">
        <f t="shared" ca="1" si="17"/>
        <v>44131</v>
      </c>
      <c r="K188" s="43">
        <f t="shared" ca="1" si="18"/>
        <v>120.82409308692677</v>
      </c>
      <c r="Q188" s="48"/>
      <c r="R188" s="48"/>
    </row>
    <row r="189" spans="4:18" s="8" customFormat="1" x14ac:dyDescent="0.45">
      <c r="D189" s="53">
        <f t="shared" si="12"/>
        <v>199</v>
      </c>
      <c r="F189" s="53" t="str">
        <f t="shared" si="19"/>
        <v xml:space="preserve"> , </v>
      </c>
      <c r="I189" s="57">
        <f t="shared" ca="1" si="17"/>
        <v>44131</v>
      </c>
      <c r="K189" s="58">
        <f t="shared" ca="1" si="18"/>
        <v>120.82409308692677</v>
      </c>
      <c r="Q189" s="50"/>
      <c r="R189" s="50"/>
    </row>
    <row r="190" spans="4:18" s="5" customFormat="1" x14ac:dyDescent="0.45">
      <c r="D190" s="53">
        <f t="shared" si="12"/>
        <v>199</v>
      </c>
      <c r="F190" s="53" t="str">
        <f t="shared" si="19"/>
        <v xml:space="preserve"> , </v>
      </c>
      <c r="I190" s="7">
        <f t="shared" ca="1" si="17"/>
        <v>44131</v>
      </c>
      <c r="K190" s="43">
        <f t="shared" ca="1" si="18"/>
        <v>120.82409308692677</v>
      </c>
      <c r="Q190" s="48"/>
      <c r="R190" s="48"/>
    </row>
    <row r="191" spans="4:18" s="8" customFormat="1" x14ac:dyDescent="0.45">
      <c r="D191" s="53">
        <f t="shared" si="12"/>
        <v>199</v>
      </c>
      <c r="F191" s="53" t="str">
        <f t="shared" si="19"/>
        <v xml:space="preserve"> , </v>
      </c>
      <c r="I191" s="57">
        <f t="shared" ca="1" si="17"/>
        <v>44131</v>
      </c>
      <c r="K191" s="58">
        <f t="shared" ca="1" si="18"/>
        <v>120.82409308692677</v>
      </c>
      <c r="Q191" s="50"/>
      <c r="R191" s="50"/>
    </row>
    <row r="192" spans="4:18" s="5" customFormat="1" x14ac:dyDescent="0.45">
      <c r="D192" s="53">
        <f t="shared" si="12"/>
        <v>199</v>
      </c>
      <c r="F192" s="53" t="str">
        <f t="shared" si="19"/>
        <v xml:space="preserve"> , </v>
      </c>
      <c r="I192" s="7">
        <f t="shared" ca="1" si="17"/>
        <v>44131</v>
      </c>
      <c r="K192" s="43">
        <f t="shared" ca="1" si="18"/>
        <v>120.82409308692677</v>
      </c>
      <c r="Q192" s="48"/>
      <c r="R192" s="48"/>
    </row>
    <row r="193" spans="1:36" s="8" customFormat="1" x14ac:dyDescent="0.45">
      <c r="D193" s="53">
        <f t="shared" si="12"/>
        <v>199</v>
      </c>
      <c r="F193" s="53" t="str">
        <f t="shared" si="19"/>
        <v xml:space="preserve"> , </v>
      </c>
      <c r="I193" s="57">
        <f t="shared" ca="1" si="17"/>
        <v>44131</v>
      </c>
      <c r="K193" s="58">
        <f t="shared" ca="1" si="18"/>
        <v>120.82409308692677</v>
      </c>
      <c r="Q193" s="50"/>
      <c r="R193" s="50"/>
    </row>
    <row r="194" spans="1:36" s="5" customFormat="1" x14ac:dyDescent="0.45">
      <c r="D194" s="53">
        <f t="shared" ref="D194:D200" si="20">COUNTIF($F$2:$F$200,F195)</f>
        <v>199</v>
      </c>
      <c r="F194" s="53" t="str">
        <f t="shared" si="19"/>
        <v xml:space="preserve"> , </v>
      </c>
      <c r="I194" s="7">
        <f t="shared" ca="1" si="17"/>
        <v>44131</v>
      </c>
      <c r="K194" s="43">
        <f t="shared" ca="1" si="18"/>
        <v>120.82409308692677</v>
      </c>
      <c r="Q194" s="48"/>
      <c r="R194" s="48"/>
    </row>
    <row r="195" spans="1:36" s="8" customFormat="1" x14ac:dyDescent="0.45">
      <c r="D195" s="53">
        <f t="shared" si="20"/>
        <v>199</v>
      </c>
      <c r="F195" s="53" t="str">
        <f t="shared" si="19"/>
        <v xml:space="preserve"> , </v>
      </c>
      <c r="I195" s="57">
        <f t="shared" ca="1" si="17"/>
        <v>44131</v>
      </c>
      <c r="K195" s="58">
        <f t="shared" ca="1" si="18"/>
        <v>120.82409308692677</v>
      </c>
      <c r="Q195" s="50"/>
      <c r="R195" s="50"/>
    </row>
    <row r="196" spans="1:36" s="5" customFormat="1" x14ac:dyDescent="0.45">
      <c r="D196" s="53">
        <f t="shared" si="20"/>
        <v>199</v>
      </c>
      <c r="F196" s="53" t="str">
        <f t="shared" si="19"/>
        <v xml:space="preserve"> , </v>
      </c>
      <c r="I196" s="7">
        <f t="shared" ca="1" si="17"/>
        <v>44131</v>
      </c>
      <c r="K196" s="43">
        <f t="shared" ca="1" si="18"/>
        <v>120.82409308692677</v>
      </c>
      <c r="Q196" s="48"/>
      <c r="R196" s="48"/>
    </row>
    <row r="197" spans="1:36" s="8" customFormat="1" x14ac:dyDescent="0.45">
      <c r="D197" s="53">
        <f t="shared" si="20"/>
        <v>199</v>
      </c>
      <c r="F197" s="53" t="str">
        <f t="shared" si="19"/>
        <v xml:space="preserve"> , </v>
      </c>
      <c r="I197" s="57">
        <f t="shared" ca="1" si="17"/>
        <v>44131</v>
      </c>
      <c r="K197" s="58">
        <f t="shared" ca="1" si="18"/>
        <v>120.82409308692677</v>
      </c>
      <c r="Q197" s="50"/>
      <c r="R197" s="50"/>
    </row>
    <row r="198" spans="1:36" s="5" customFormat="1" x14ac:dyDescent="0.45">
      <c r="D198" s="53">
        <f t="shared" si="20"/>
        <v>199</v>
      </c>
      <c r="F198" s="53" t="str">
        <f t="shared" si="19"/>
        <v xml:space="preserve"> , </v>
      </c>
      <c r="I198" s="7">
        <f t="shared" ca="1" si="17"/>
        <v>44131</v>
      </c>
      <c r="K198" s="43">
        <f t="shared" ca="1" si="18"/>
        <v>120.82409308692677</v>
      </c>
      <c r="Q198" s="48"/>
      <c r="R198" s="48"/>
    </row>
    <row r="199" spans="1:36" s="8" customFormat="1" x14ac:dyDescent="0.45">
      <c r="D199" s="53">
        <f t="shared" si="20"/>
        <v>199</v>
      </c>
      <c r="F199" s="53" t="str">
        <f t="shared" si="19"/>
        <v xml:space="preserve"> , </v>
      </c>
      <c r="I199" s="57">
        <f t="shared" ca="1" si="17"/>
        <v>44131</v>
      </c>
      <c r="K199" s="58">
        <f t="shared" ca="1" si="18"/>
        <v>120.82409308692677</v>
      </c>
      <c r="Q199" s="50"/>
      <c r="R199" s="50"/>
    </row>
    <row r="200" spans="1:36" s="5" customFormat="1" x14ac:dyDescent="0.45">
      <c r="D200" s="53">
        <f t="shared" si="20"/>
        <v>0</v>
      </c>
      <c r="F200" s="53" t="str">
        <f t="shared" si="19"/>
        <v xml:space="preserve"> , </v>
      </c>
      <c r="I200" s="7">
        <f t="shared" ca="1" si="17"/>
        <v>44131</v>
      </c>
      <c r="K200" s="43">
        <f t="shared" ca="1" si="18"/>
        <v>120.82409308692677</v>
      </c>
      <c r="Q200" s="48"/>
      <c r="R200" s="48"/>
    </row>
    <row r="201" spans="1:36" s="11" customFormat="1" x14ac:dyDescent="0.45">
      <c r="A201" s="10" t="s">
        <v>249</v>
      </c>
      <c r="K201" s="44"/>
      <c r="Q201" s="51"/>
      <c r="R201" s="51"/>
    </row>
    <row r="202" spans="1:36" s="6" customFormat="1" x14ac:dyDescent="0.45">
      <c r="K202" s="45"/>
      <c r="Q202" s="52"/>
      <c r="R202" s="52"/>
    </row>
    <row r="203" spans="1:36" s="6" customFormat="1" x14ac:dyDescent="0.45">
      <c r="A203" s="6">
        <f>COUNTIF(A2:A200,"&gt;0")</f>
        <v>0</v>
      </c>
      <c r="B203" s="6">
        <f>COUNTIF(B2:B200, "=Sunday")</f>
        <v>0</v>
      </c>
      <c r="C203" s="6">
        <f>COUNTIF(C2:C200,"*Block A*")</f>
        <v>0</v>
      </c>
      <c r="K203" s="45">
        <f ca="1">COUNTIFS(K2:K200,"&gt;0",K2:K200,"&lt;13")</f>
        <v>0</v>
      </c>
      <c r="L203" s="6">
        <f>COUNTIF(L2:L200,"W")</f>
        <v>0</v>
      </c>
      <c r="M203" s="6">
        <f>COUNTIF(M2:M200,"M")</f>
        <v>0</v>
      </c>
      <c r="N203" s="6">
        <f>COUNTIF(N2:N200,"Alachua")</f>
        <v>0</v>
      </c>
      <c r="O203" s="6">
        <f>COUNTIF(O2:O200,"NW")</f>
        <v>0</v>
      </c>
      <c r="P203" s="6">
        <f>COUNTIF(P2:P200, "ASO - A")</f>
        <v>0</v>
      </c>
      <c r="Q203" s="52" t="e">
        <f>AVERAGE(Q2:Q200)</f>
        <v>#DIV/0!</v>
      </c>
      <c r="R203" s="52" t="e">
        <f>AVERAGE(R2:R200)</f>
        <v>#DIV/0!</v>
      </c>
      <c r="S203" s="6">
        <f>COUNTIF(S2:S200, "Armed Disturbance")</f>
        <v>0</v>
      </c>
      <c r="T203" s="6">
        <f>COUNTIF(T2:T200, "Armed Disturbance")</f>
        <v>0</v>
      </c>
      <c r="U203" s="6">
        <f>COUNTIF(U2:U200,"Y")</f>
        <v>0</v>
      </c>
      <c r="V203" s="6">
        <f>COUNTIF(V2:V200,"Y")</f>
        <v>0</v>
      </c>
      <c r="W203" s="6">
        <f>COUNTIF(W2:W200,"Y")</f>
        <v>0</v>
      </c>
      <c r="Y203" s="6">
        <f>COUNTIF(X2:Y200, "anxiety")</f>
        <v>0</v>
      </c>
      <c r="Z203" s="6">
        <f>COUNTIF(Z2:Z200, "Y")</f>
        <v>0</v>
      </c>
      <c r="AA203" s="6">
        <f>COUNTIF(AA2:AA200, "Y")</f>
        <v>0</v>
      </c>
      <c r="AC203" s="6">
        <f>COUNTIF(AC2:AC200,"Y")</f>
        <v>0</v>
      </c>
      <c r="AD203" s="6">
        <f>COUNTIF(AD2:AD200,"Y")</f>
        <v>0</v>
      </c>
      <c r="AE203" s="6">
        <f>COUNTIF(AE2:AE200,"Y")</f>
        <v>0</v>
      </c>
      <c r="AF203" s="6">
        <f>COUNTIF(AF2:AF200,"N/A")</f>
        <v>0</v>
      </c>
      <c r="AG203" s="6">
        <f>COUNTIF(AG2:AG200,"Meridian")</f>
        <v>0</v>
      </c>
      <c r="AH203" s="6">
        <f>COUNTIF(AH2:AH200,"Y")</f>
        <v>0</v>
      </c>
      <c r="AI203" s="6">
        <f>COUNTIF(AI2:AI200,"Y")</f>
        <v>0</v>
      </c>
      <c r="AJ203" s="6">
        <f>COUNTIF(AJ2:AJ200,"Y")</f>
        <v>0</v>
      </c>
    </row>
    <row r="204" spans="1:36" s="6" customFormat="1" x14ac:dyDescent="0.45">
      <c r="B204" s="6">
        <f>COUNTIF(B4:B201, "=Monday")</f>
        <v>0</v>
      </c>
      <c r="C204" s="6">
        <f>COUNTIF(C2:C200,"*Block B*")</f>
        <v>0</v>
      </c>
      <c r="K204" s="45">
        <f ca="1">COUNTIFS(K2:K200,"&gt;12",K2:K200,"&lt;18")</f>
        <v>0</v>
      </c>
      <c r="L204" s="6">
        <f>COUNTIF(L2:L200,"B")</f>
        <v>0</v>
      </c>
      <c r="M204" s="6">
        <f>COUNTIF(M2:M200,"F")</f>
        <v>0</v>
      </c>
      <c r="N204" s="6">
        <f>COUNTIF(N2:N200,"Archer")</f>
        <v>0</v>
      </c>
      <c r="O204" s="6">
        <f>COUNTIF(O2:O200,"SW")</f>
        <v>0</v>
      </c>
      <c r="P204" s="6">
        <f>COUNTIF(P2:P200, "ASO - B")</f>
        <v>0</v>
      </c>
      <c r="Q204" s="52"/>
      <c r="R204" s="52"/>
      <c r="S204" s="6">
        <f>COUNTIF(S2:S200, "Assist Citizen")</f>
        <v>0</v>
      </c>
      <c r="T204" s="6">
        <f>COUNTIF(T2:T200, "Assist Citizen")</f>
        <v>0</v>
      </c>
      <c r="U204" s="6">
        <f>COUNTIF(U2:U200,"N")</f>
        <v>0</v>
      </c>
      <c r="V204" s="6">
        <f>COUNTIF(V2:V200,"N")</f>
        <v>0</v>
      </c>
      <c r="W204" s="6">
        <f>COUNTIF(W2:W200,"n")</f>
        <v>0</v>
      </c>
      <c r="Y204" s="6">
        <f>COUNTIF(X2:Y200, "Bipolar")</f>
        <v>0</v>
      </c>
      <c r="Z204" s="6">
        <f>COUNTIF(Z2:Z200, "N")</f>
        <v>0</v>
      </c>
      <c r="AA204" s="6">
        <f>COUNTIF(AA2:AA200, "N")</f>
        <v>0</v>
      </c>
      <c r="AC204" s="6">
        <f>COUNTIF(AC2:AC200,"N")</f>
        <v>0</v>
      </c>
      <c r="AD204" s="6">
        <f>COUNTIF(AD2:AD200,"N")</f>
        <v>0</v>
      </c>
      <c r="AE204" s="6">
        <f>COUNTIF(AE2:AE200,"N")</f>
        <v>0</v>
      </c>
      <c r="AF204" s="6">
        <f>COUNTIF(AF2:AF200,"BA")</f>
        <v>0</v>
      </c>
      <c r="AG204" s="6">
        <f>COUNTIF(AG2:AG200,"NFRMC")</f>
        <v>0</v>
      </c>
      <c r="AH204" s="6">
        <f>COUNTIF(AH2:AH200,"N")</f>
        <v>0</v>
      </c>
      <c r="AI204" s="6">
        <f>COUNTIF(AI2:AI200,"N")</f>
        <v>0</v>
      </c>
      <c r="AJ204" s="6">
        <f>COUNTIF(AJ2:AJ200,"N")</f>
        <v>0</v>
      </c>
    </row>
    <row r="205" spans="1:36" s="6" customFormat="1" x14ac:dyDescent="0.45">
      <c r="B205" s="6">
        <f>COUNTIF(B4:B201, "=Tuesday")</f>
        <v>0</v>
      </c>
      <c r="C205" s="6">
        <f>COUNTIF(C2:C200,"*Block C*")</f>
        <v>0</v>
      </c>
      <c r="K205" s="45">
        <f ca="1">COUNTIFS(K2:K200,"&gt;17",K2:K200,"&lt;26")</f>
        <v>0</v>
      </c>
      <c r="L205" s="6">
        <f>COUNTIF(L2:L200,"A")</f>
        <v>0</v>
      </c>
      <c r="M205" s="6">
        <f>COUNTIF(M2:M200,"Other")</f>
        <v>0</v>
      </c>
      <c r="N205" s="6">
        <f>COUNTIF(N2:N200,"Gainesville")</f>
        <v>0</v>
      </c>
      <c r="O205" s="6">
        <f>COUNTIF(O2:O200,"SE")</f>
        <v>0</v>
      </c>
      <c r="P205" s="6">
        <f>COUNTIF(P2:P200, "ASO - C")</f>
        <v>0</v>
      </c>
      <c r="Q205" s="52"/>
      <c r="R205" s="52"/>
      <c r="S205" s="6">
        <f>COUNTIF(S2:S200, "Baker Act")</f>
        <v>0</v>
      </c>
      <c r="T205" s="6">
        <f>COUNTIF(T2:T200, "Baker Act")</f>
        <v>0</v>
      </c>
      <c r="U205" s="6">
        <f>COUNTIF(U2:U200,"Unknown")</f>
        <v>0</v>
      </c>
      <c r="V205" s="6">
        <f>COUNTIF(V2:V200,"Unknown")</f>
        <v>0</v>
      </c>
      <c r="W205" s="6">
        <f>COUNTIF(W2:W200,"unknown")</f>
        <v>0</v>
      </c>
      <c r="Y205" s="6">
        <f>COUNTIF(X2:Y200, "Depressive")</f>
        <v>0</v>
      </c>
      <c r="Z205" s="6">
        <f>COUNTIF(Z2:Z200, "Unknown")</f>
        <v>0</v>
      </c>
      <c r="AA205" s="6">
        <f>COUNTIF(AA2:AA200, "Unknown")</f>
        <v>0</v>
      </c>
      <c r="AC205" s="6">
        <f>COUNTIF(AC2:AC200,"Unknown")</f>
        <v>0</v>
      </c>
      <c r="AD205" s="6">
        <f>COUNTIF(AD2:AD200,"Unknown")</f>
        <v>0</v>
      </c>
      <c r="AE205" s="6">
        <f>COUNTIF(AE2:AE200,"Unknown")</f>
        <v>0</v>
      </c>
      <c r="AF205" s="6">
        <f>COUNTIF(AF2:AF200,"Medical")</f>
        <v>0</v>
      </c>
      <c r="AG205" s="6">
        <f>COUNTIF(AG2:AG200,"Shands")</f>
        <v>0</v>
      </c>
      <c r="AH205" s="6">
        <f>COUNTIF(AH2:AH200,"Unknown")</f>
        <v>0</v>
      </c>
      <c r="AI205" s="6">
        <f>COUNTIF(AI2:AI200,"Unknown")</f>
        <v>0</v>
      </c>
      <c r="AJ205" s="6">
        <f>COUNTIF(AJ2:AJ200,"Unknown")</f>
        <v>0</v>
      </c>
    </row>
    <row r="206" spans="1:36" s="6" customFormat="1" x14ac:dyDescent="0.45">
      <c r="B206" s="6">
        <f>COUNTIF(B4:B201, "=Wednesday")</f>
        <v>0</v>
      </c>
      <c r="C206" s="6">
        <f>COUNTIF(C2:C200,"*Block D*")</f>
        <v>0</v>
      </c>
      <c r="K206" s="45">
        <f ca="1">COUNTIFS(K2:K200,"&gt;25",K2:K200,"&lt;41")</f>
        <v>0</v>
      </c>
      <c r="L206" s="6">
        <f>COUNTIF(L2:L200,"H")</f>
        <v>0</v>
      </c>
      <c r="N206" s="6">
        <f>COUNTIF(N2:N200,"Hawthorne")</f>
        <v>0</v>
      </c>
      <c r="O206" s="6">
        <f>COUNTIF(O2:O200,"NE")</f>
        <v>0</v>
      </c>
      <c r="P206" s="6">
        <f>COUNTIF(P2:P200, "ASO - D")</f>
        <v>0</v>
      </c>
      <c r="Q206" s="52"/>
      <c r="R206" s="52"/>
      <c r="S206" s="6">
        <f>COUNTIF(S2:S200, "Battery")</f>
        <v>0</v>
      </c>
      <c r="T206" s="6">
        <f>COUNTIF(T2:T200, "Battery")</f>
        <v>0</v>
      </c>
      <c r="Y206" s="6">
        <f>COUNTIF(X2:Y200, "Dissociative")</f>
        <v>0</v>
      </c>
      <c r="AF206" s="6">
        <f>COUNTIF(AF2:AF200,"Voluntary")</f>
        <v>0</v>
      </c>
      <c r="AG206" s="6">
        <f>COUNTIF(AG2:AG200,"VA")</f>
        <v>0</v>
      </c>
    </row>
    <row r="207" spans="1:36" s="6" customFormat="1" x14ac:dyDescent="0.45">
      <c r="B207" s="6">
        <f>COUNTIF(B4:B201, "=Thursday")</f>
        <v>0</v>
      </c>
      <c r="C207" s="6">
        <f>COUNTIF(C2:C200,"*Block E*")</f>
        <v>0</v>
      </c>
      <c r="K207" s="45">
        <f ca="1">COUNTIFS(K2:K200,"&gt;40",K2:K200,"&lt;61")</f>
        <v>0</v>
      </c>
      <c r="L207" s="6">
        <f>COUNTIF(L2:L200,"O")</f>
        <v>0</v>
      </c>
      <c r="N207" s="6">
        <f>COUNTIF(N2:N200,"High Springs")</f>
        <v>0</v>
      </c>
      <c r="P207" s="6">
        <f>COUNTIF(P2:P200, "ASO - E")</f>
        <v>0</v>
      </c>
      <c r="Q207" s="52"/>
      <c r="R207" s="52"/>
      <c r="S207" s="6">
        <f>COUNTIF(S2:S200, "Burglary")</f>
        <v>0</v>
      </c>
      <c r="T207" s="6">
        <f>COUNTIF(T2:T200, "Burglary")</f>
        <v>0</v>
      </c>
      <c r="Y207" s="6">
        <f>COUNTIF(X2:Y200, "Obsessive")</f>
        <v>0</v>
      </c>
      <c r="AG207" s="6">
        <f>COUNTIF(AG2:AG200,"Vista")</f>
        <v>0</v>
      </c>
    </row>
    <row r="208" spans="1:36" s="6" customFormat="1" x14ac:dyDescent="0.45">
      <c r="B208" s="6">
        <f>COUNTIF(B4:B201, "=Friday")</f>
        <v>0</v>
      </c>
      <c r="C208" s="6">
        <f>COUNTIF(C2:C200,"*Block F*")</f>
        <v>0</v>
      </c>
      <c r="K208" s="45">
        <f ca="1">COUNTIFS(K2:K200,"&gt;60",K2:K200,"&lt;81")</f>
        <v>0</v>
      </c>
      <c r="N208" s="6">
        <f>COUNTIF(N2:N200,"Jonesville")</f>
        <v>0</v>
      </c>
      <c r="P208" s="6">
        <f>COUNTIF(P2:P200, "ASO - F")</f>
        <v>0</v>
      </c>
      <c r="Q208" s="52"/>
      <c r="R208" s="52"/>
      <c r="S208" s="6">
        <f>COUNTIF(S2:S200, "Disturbance")</f>
        <v>0</v>
      </c>
      <c r="T208" s="6">
        <f>COUNTIF(T2:T200, "Disturbance")</f>
        <v>0</v>
      </c>
      <c r="Y208" s="6">
        <f>COUNTIF(X2:Y200, "Other")</f>
        <v>0</v>
      </c>
    </row>
    <row r="209" spans="2:25" s="6" customFormat="1" x14ac:dyDescent="0.45">
      <c r="B209" s="6">
        <f>COUNTIF(B4:B201, "=Saturday")</f>
        <v>0</v>
      </c>
      <c r="K209" s="45">
        <f ca="1">COUNTIFS(K2:K200,"&gt;80",K2:K200,"&lt;111")</f>
        <v>0</v>
      </c>
      <c r="N209" s="6">
        <f>COUNTIF(N2:N200,"Lacrosse")</f>
        <v>0</v>
      </c>
      <c r="P209" s="6">
        <f>COUNTIF(P2:P200, "ASO - G")</f>
        <v>0</v>
      </c>
      <c r="Q209" s="52"/>
      <c r="R209" s="52"/>
      <c r="S209" s="6">
        <f>COUNTIF(S2:S200, "Domestic")</f>
        <v>0</v>
      </c>
      <c r="T209" s="6">
        <f>COUNTIF(T2:T200, "Domestic")</f>
        <v>0</v>
      </c>
      <c r="Y209" s="6">
        <f>COUNTIF(X2:Y200, "Personality")</f>
        <v>0</v>
      </c>
    </row>
    <row r="210" spans="2:25" s="6" customFormat="1" x14ac:dyDescent="0.45">
      <c r="K210" s="45"/>
      <c r="N210" s="6">
        <f>COUNTIF(N2:N200,"Lochloosa")</f>
        <v>0</v>
      </c>
      <c r="P210" s="6">
        <f>COUNTIF(P2:P200, "ASO - H")</f>
        <v>0</v>
      </c>
      <c r="Q210" s="52"/>
      <c r="R210" s="52"/>
      <c r="S210" s="6">
        <f>COUNTIF(S2:S200, "Medical Emergency")</f>
        <v>0</v>
      </c>
      <c r="T210" s="6">
        <f>COUNTIF(T2:T200, "Medical Emergency")</f>
        <v>0</v>
      </c>
      <c r="Y210" s="6">
        <f>COUNTIF(X2:Y200, "Schizophrenia")</f>
        <v>0</v>
      </c>
    </row>
    <row r="211" spans="2:25" s="6" customFormat="1" x14ac:dyDescent="0.45">
      <c r="K211" s="45"/>
      <c r="N211" s="6">
        <f>COUNTIF(N2:N200,"Orange Heights")</f>
        <v>0</v>
      </c>
      <c r="P211" s="6">
        <f>COUNTIF(P2:P200, "ASO - I")</f>
        <v>0</v>
      </c>
      <c r="Q211" s="52"/>
      <c r="R211" s="52"/>
      <c r="S211" s="6">
        <f>COUNTIF(S2:S200, "Mental Health Crisis Situation ")</f>
        <v>0</v>
      </c>
      <c r="T211" s="6">
        <f>COUNTIF(T2:T200, "Mental Health Crisis Situation ")</f>
        <v>0</v>
      </c>
      <c r="Y211" s="6">
        <f>COUNTIF(X2:Y200, "Somatic")</f>
        <v>0</v>
      </c>
    </row>
    <row r="212" spans="2:25" s="6" customFormat="1" x14ac:dyDescent="0.45">
      <c r="K212" s="45"/>
      <c r="N212" s="6">
        <f>COUNTIF(N2:N200,"Micanopy")</f>
        <v>0</v>
      </c>
      <c r="P212" s="6">
        <f>COUNTIF(P2:P200, "ASO - J")</f>
        <v>0</v>
      </c>
      <c r="Q212" s="52"/>
      <c r="R212" s="52"/>
      <c r="S212" s="6">
        <f>COUNTIF(S2:S200, "Other")</f>
        <v>0</v>
      </c>
      <c r="T212" s="6">
        <f>COUNTIF(T2:T200, "Other")</f>
        <v>0</v>
      </c>
      <c r="Y212" s="6">
        <f>COUNTIF(X2:Y200, "Substance")</f>
        <v>0</v>
      </c>
    </row>
    <row r="213" spans="2:25" s="6" customFormat="1" x14ac:dyDescent="0.45">
      <c r="K213" s="45"/>
      <c r="N213" s="6">
        <f>COUNTIF(N2:N200,"Monteocha")</f>
        <v>0</v>
      </c>
      <c r="P213" s="6">
        <f>COUNTIF(P2:P200, "ASO - M")</f>
        <v>0</v>
      </c>
      <c r="Q213" s="52"/>
      <c r="R213" s="52"/>
      <c r="S213" s="6">
        <f>COUNTIF(S2:S200, "S20")</f>
        <v>0</v>
      </c>
      <c r="T213" s="6">
        <f>COUNTIF(T2:T200, "S20")</f>
        <v>0</v>
      </c>
      <c r="Y213" s="6">
        <f>COUNTIF(X2:Y200, "Trauma")</f>
        <v>0</v>
      </c>
    </row>
    <row r="214" spans="2:25" s="6" customFormat="1" x14ac:dyDescent="0.45">
      <c r="K214" s="45"/>
      <c r="N214" s="6">
        <f>COUNTIF(N2:N200,"Newberry")</f>
        <v>0</v>
      </c>
      <c r="P214" s="6">
        <f>COUNTIF(P2:P200, "GPD")</f>
        <v>0</v>
      </c>
      <c r="Q214" s="52"/>
      <c r="R214" s="52"/>
      <c r="S214" s="6">
        <f>COUNTIF(S2:S200, "Suicide Attempt")</f>
        <v>0</v>
      </c>
      <c r="T214" s="6">
        <f>COUNTIF(T2:T200, "Suicide Attempt")</f>
        <v>0</v>
      </c>
      <c r="Y214" s="6">
        <f>COUNTIF(X2:Y200, "Unknown")</f>
        <v>0</v>
      </c>
    </row>
    <row r="215" spans="2:25" s="6" customFormat="1" x14ac:dyDescent="0.45">
      <c r="K215" s="45"/>
      <c r="N215" s="6">
        <f>COUNTIF(N2:N200,"Waldo")</f>
        <v>0</v>
      </c>
      <c r="P215" s="6">
        <f>COUNTIF(P2:P200, "Other")</f>
        <v>0</v>
      </c>
      <c r="Q215" s="52"/>
      <c r="R215" s="52"/>
      <c r="S215" s="6">
        <f>COUNTIF(S2:S200, "Suspicious Activity")</f>
        <v>0</v>
      </c>
      <c r="T215" s="6">
        <f>COUNTIF(T2:T200, "Suspicious Activity")</f>
        <v>0</v>
      </c>
    </row>
    <row r="216" spans="2:25" s="6" customFormat="1" x14ac:dyDescent="0.45">
      <c r="K216" s="45"/>
      <c r="P216" s="6">
        <f>COUNTIF(P2:P200, "HSPD")</f>
        <v>0</v>
      </c>
      <c r="Q216" s="52"/>
      <c r="R216" s="52"/>
      <c r="S216" s="6">
        <f>COUNTIF(S2:S200, "Theft")</f>
        <v>0</v>
      </c>
      <c r="T216" s="6">
        <f>COUNTIF(T2:T200, "Theft")</f>
        <v>0</v>
      </c>
    </row>
    <row r="217" spans="2:25" s="6" customFormat="1" x14ac:dyDescent="0.45">
      <c r="K217" s="45"/>
      <c r="P217" s="6">
        <f>COUNTIF(P2:P200, "APD")</f>
        <v>0</v>
      </c>
      <c r="Q217" s="52"/>
      <c r="R217" s="52"/>
      <c r="S217" s="6">
        <f>COUNTIF(S2:S200, "Trespassing")</f>
        <v>0</v>
      </c>
      <c r="T217" s="6">
        <f>COUNTIF(T2:T200, "Trespassing")</f>
        <v>0</v>
      </c>
    </row>
    <row r="218" spans="2:25" s="6" customFormat="1" x14ac:dyDescent="0.45">
      <c r="K218" s="45"/>
      <c r="P218" s="6">
        <f>COUNTIF(P2:P200, "UPD")</f>
        <v>0</v>
      </c>
      <c r="Q218" s="52"/>
      <c r="R218" s="52"/>
      <c r="S218" s="6">
        <f>COUNTIF(S2:S200, "Well Being Check")</f>
        <v>0</v>
      </c>
      <c r="T218" s="6">
        <f>COUNTIF(T2:T200, "Well Being Check")</f>
        <v>0</v>
      </c>
    </row>
    <row r="219" spans="2:25" s="6" customFormat="1" x14ac:dyDescent="0.45">
      <c r="K219" s="45"/>
      <c r="P219" s="6">
        <f>COUNTIF(P2:P200, "VA")</f>
        <v>0</v>
      </c>
      <c r="Q219" s="52"/>
      <c r="R219" s="52"/>
    </row>
  </sheetData>
  <conditionalFormatting sqref="AF1 AF201:AF1048576">
    <cfRule type="containsText" priority="3" operator="containsText" text="BA / MA (LEO)">
      <formula>NOT(ISERROR(SEARCH("BA / MA (LEO)",AF1)))</formula>
    </cfRule>
  </conditionalFormatting>
  <conditionalFormatting sqref="AF2:AF200">
    <cfRule type="containsText" dxfId="2" priority="1" operator="containsText" text="BA / MA (LEO)">
      <formula>NOT(ISERROR(SEARCH("BA / MA (LEO)",AF2)))</formula>
    </cfRule>
    <cfRule type="containsText" priority="2" operator="containsText" text="BA / MA (LEO)">
      <formula>NOT(ISERROR(SEARCH("BA / MA (LEO)",AF2)))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3">
        <x14:dataValidation type="list" allowBlank="1" showInputMessage="1" showErrorMessage="1" xr:uid="{00000000-0002-0000-0A00-000000000000}">
          <x14:formula1>
            <xm:f>'Statistics &amp; Lists'!$B$267:$B$269</xm:f>
          </x14:formula1>
          <xm:sqref>AJ2:AJ200</xm:sqref>
        </x14:dataValidation>
        <x14:dataValidation type="list" allowBlank="1" showInputMessage="1" showErrorMessage="1" xr:uid="{00000000-0002-0000-0A00-000001000000}">
          <x14:formula1>
            <xm:f>'Statistics &amp; Lists'!$B$262:$B$264</xm:f>
          </x14:formula1>
          <xm:sqref>AI2:AI200</xm:sqref>
        </x14:dataValidation>
        <x14:dataValidation type="list" allowBlank="1" showInputMessage="1" showErrorMessage="1" xr:uid="{00000000-0002-0000-0A00-000002000000}">
          <x14:formula1>
            <xm:f>'Statistics &amp; Lists'!$B$257:$B$259</xm:f>
          </x14:formula1>
          <xm:sqref>AH2:AH200</xm:sqref>
        </x14:dataValidation>
        <x14:dataValidation type="list" allowBlank="1" showInputMessage="1" showErrorMessage="1" xr:uid="{00000000-0002-0000-0A00-000003000000}">
          <x14:formula1>
            <xm:f>'Statistics &amp; Lists'!$B$242:$B$254</xm:f>
          </x14:formula1>
          <xm:sqref>AG2:AG200</xm:sqref>
        </x14:dataValidation>
        <x14:dataValidation type="list" allowBlank="1" showInputMessage="1" showErrorMessage="1" xr:uid="{00000000-0002-0000-0A00-000004000000}">
          <x14:formula1>
            <xm:f>'Statistics &amp; Lists'!$B$236:$B$239</xm:f>
          </x14:formula1>
          <xm:sqref>AF2:AF200</xm:sqref>
        </x14:dataValidation>
        <x14:dataValidation type="list" allowBlank="1" showInputMessage="1" showErrorMessage="1" xr:uid="{00000000-0002-0000-0A00-000005000000}">
          <x14:formula1>
            <xm:f>'Statistics &amp; Lists'!$B$231:$B$233</xm:f>
          </x14:formula1>
          <xm:sqref>AE2:AE200</xm:sqref>
        </x14:dataValidation>
        <x14:dataValidation type="list" allowBlank="1" showInputMessage="1" showErrorMessage="1" xr:uid="{00000000-0002-0000-0A00-000006000000}">
          <x14:formula1>
            <xm:f>'Statistics &amp; Lists'!$B$226:$B$228</xm:f>
          </x14:formula1>
          <xm:sqref>AD2:AD200</xm:sqref>
        </x14:dataValidation>
        <x14:dataValidation type="list" allowBlank="1" showInputMessage="1" showErrorMessage="1" xr:uid="{00000000-0002-0000-0A00-000007000000}">
          <x14:formula1>
            <xm:f>'Statistics &amp; Lists'!$B$221:$B$223</xm:f>
          </x14:formula1>
          <xm:sqref>AC2:AC200</xm:sqref>
        </x14:dataValidation>
        <x14:dataValidation type="list" allowBlank="1" showInputMessage="1" showErrorMessage="1" xr:uid="{00000000-0002-0000-0A00-000008000000}">
          <x14:formula1>
            <xm:f>'Statistics &amp; Lists'!$B$216:$B$218</xm:f>
          </x14:formula1>
          <xm:sqref>AA2:AA200</xm:sqref>
        </x14:dataValidation>
        <x14:dataValidation type="list" allowBlank="1" showInputMessage="1" showErrorMessage="1" xr:uid="{00000000-0002-0000-0A00-000009000000}">
          <x14:formula1>
            <xm:f>'Statistics &amp; Lists'!$B$211:$B$213</xm:f>
          </x14:formula1>
          <xm:sqref>Z2:Z200</xm:sqref>
        </x14:dataValidation>
        <x14:dataValidation type="list" allowBlank="1" showInputMessage="1" showErrorMessage="1" xr:uid="{00000000-0002-0000-0A00-00000A000000}">
          <x14:formula1>
            <xm:f>'Statistics &amp; Lists'!$B$197:$B$208</xm:f>
          </x14:formula1>
          <xm:sqref>X2:Y200</xm:sqref>
        </x14:dataValidation>
        <x14:dataValidation type="list" allowBlank="1" showInputMessage="1" showErrorMessage="1" xr:uid="{00000000-0002-0000-0A00-00000B000000}">
          <x14:formula1>
            <xm:f>'Statistics &amp; Lists'!$B$157:$B$172</xm:f>
          </x14:formula1>
          <xm:sqref>T2:T200</xm:sqref>
        </x14:dataValidation>
        <x14:dataValidation type="list" allowBlank="1" showInputMessage="1" showErrorMessage="1" xr:uid="{00000000-0002-0000-0A00-00000C000000}">
          <x14:formula1>
            <xm:f>'Statistics &amp; Lists'!$B$139:$B$154</xm:f>
          </x14:formula1>
          <xm:sqref>S2:S200</xm:sqref>
        </x14:dataValidation>
        <x14:dataValidation type="list" allowBlank="1" showInputMessage="1" showErrorMessage="1" xr:uid="{00000000-0002-0000-0A00-00000D000000}">
          <x14:formula1>
            <xm:f>'Statistics &amp; Lists'!$A$102:$A$136</xm:f>
          </x14:formula1>
          <xm:sqref>P2:P200</xm:sqref>
        </x14:dataValidation>
        <x14:dataValidation type="list" allowBlank="1" showInputMessage="1" showErrorMessage="1" xr:uid="{00000000-0002-0000-0A00-00000E000000}">
          <x14:formula1>
            <xm:f>'Statistics &amp; Lists'!$B$96:$B$99</xm:f>
          </x14:formula1>
          <xm:sqref>O2:O200</xm:sqref>
        </x14:dataValidation>
        <x14:dataValidation type="list" allowBlank="1" showInputMessage="1" showErrorMessage="1" xr:uid="{00000000-0002-0000-0A00-00000F000000}">
          <x14:formula1>
            <xm:f>'Statistics &amp; Lists'!$B$80:$B$93</xm:f>
          </x14:formula1>
          <xm:sqref>N2:N200</xm:sqref>
        </x14:dataValidation>
        <x14:dataValidation type="list" allowBlank="1" showInputMessage="1" showErrorMessage="1" xr:uid="{00000000-0002-0000-0A00-000010000000}">
          <x14:formula1>
            <xm:f>'Statistics &amp; Lists'!$B$75:$B$77</xm:f>
          </x14:formula1>
          <xm:sqref>W2:W200</xm:sqref>
        </x14:dataValidation>
        <x14:dataValidation type="list" allowBlank="1" showInputMessage="1" showErrorMessage="1" xr:uid="{00000000-0002-0000-0A00-000011000000}">
          <x14:formula1>
            <xm:f>'Statistics &amp; Lists'!$B$70:$B$72</xm:f>
          </x14:formula1>
          <xm:sqref>V2:V200</xm:sqref>
        </x14:dataValidation>
        <x14:dataValidation type="list" allowBlank="1" showInputMessage="1" showErrorMessage="1" xr:uid="{00000000-0002-0000-0A00-000012000000}">
          <x14:formula1>
            <xm:f>'Statistics &amp; Lists'!$B$65:$B$67</xm:f>
          </x14:formula1>
          <xm:sqref>U2:U200</xm:sqref>
        </x14:dataValidation>
        <x14:dataValidation type="list" allowBlank="1" showInputMessage="1" showErrorMessage="1" xr:uid="{00000000-0002-0000-0A00-000013000000}">
          <x14:formula1>
            <xm:f>'Statistics &amp; Lists'!$B$46:$B$48</xm:f>
          </x14:formula1>
          <xm:sqref>M2:M200</xm:sqref>
        </x14:dataValidation>
        <x14:dataValidation type="list" allowBlank="1" showInputMessage="1" showErrorMessage="1" xr:uid="{00000000-0002-0000-0A00-000014000000}">
          <x14:formula1>
            <xm:f>'Statistics &amp; Lists'!$B$33:$B$37</xm:f>
          </x14:formula1>
          <xm:sqref>L2:L200</xm:sqref>
        </x14:dataValidation>
        <x14:dataValidation type="list" allowBlank="1" showInputMessage="1" showErrorMessage="1" xr:uid="{00000000-0002-0000-0A00-000015000000}">
          <x14:formula1>
            <xm:f>'Statistics &amp; Lists'!$B$26:$B$31</xm:f>
          </x14:formula1>
          <xm:sqref>C2:C200</xm:sqref>
        </x14:dataValidation>
        <x14:dataValidation type="list" allowBlank="1" showInputMessage="1" showErrorMessage="1" xr:uid="{00000000-0002-0000-0A00-000016000000}">
          <x14:formula1>
            <xm:f>'Statistics &amp; Lists'!$B$8:$B$14</xm:f>
          </x14:formula1>
          <xm:sqref>B2:B200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219"/>
  <sheetViews>
    <sheetView topLeftCell="B1" workbookViewId="0">
      <pane ySplit="1" topLeftCell="A2" activePane="bottomLeft" state="frozen"/>
      <selection activeCell="E1" sqref="E1"/>
      <selection pane="bottomLeft" activeCell="G2" sqref="G2:J2"/>
    </sheetView>
  </sheetViews>
  <sheetFormatPr defaultColWidth="9.19921875" defaultRowHeight="14.25" x14ac:dyDescent="0.45"/>
  <cols>
    <col min="1" max="1" width="17" style="4" customWidth="1"/>
    <col min="2" max="2" width="14.73046875" style="4" customWidth="1"/>
    <col min="3" max="3" width="17" style="4" customWidth="1"/>
    <col min="4" max="4" width="16.73046875" style="4" hidden="1" customWidth="1"/>
    <col min="5" max="5" width="14.46484375" style="4" customWidth="1"/>
    <col min="6" max="6" width="25.265625" style="4" customWidth="1"/>
    <col min="7" max="8" width="14.46484375" style="4" customWidth="1"/>
    <col min="9" max="9" width="9.73046875" style="4" hidden="1" customWidth="1"/>
    <col min="10" max="10" width="9.73046875" style="4" bestFit="1" customWidth="1"/>
    <col min="11" max="11" width="9.19921875" style="46"/>
    <col min="12" max="14" width="9.19921875" style="4"/>
    <col min="15" max="15" width="11.53125" style="4" customWidth="1"/>
    <col min="16" max="16" width="13.265625" style="4" customWidth="1"/>
    <col min="17" max="18" width="9.19921875" style="49"/>
    <col min="19" max="19" width="18.265625" style="4" hidden="1" customWidth="1"/>
    <col min="20" max="20" width="18.73046875" style="4" customWidth="1"/>
    <col min="21" max="21" width="9.19921875" style="4"/>
    <col min="22" max="22" width="9.796875" style="4" customWidth="1"/>
    <col min="23" max="23" width="9.19921875" style="4"/>
    <col min="24" max="25" width="27.59765625" style="4" customWidth="1"/>
    <col min="26" max="26" width="13.46484375" style="4" customWidth="1"/>
    <col min="27" max="27" width="11.796875" style="4" customWidth="1"/>
    <col min="28" max="28" width="13.46484375" style="4" customWidth="1"/>
    <col min="29" max="31" width="9.19921875" style="4"/>
    <col min="32" max="32" width="17.33203125" style="4" customWidth="1"/>
    <col min="33" max="35" width="9.19921875" style="4"/>
    <col min="36" max="36" width="14.19921875" style="4" customWidth="1"/>
    <col min="37" max="37" width="9.19921875" style="4"/>
    <col min="38" max="38" width="27.265625" style="4" customWidth="1"/>
    <col min="39" max="16384" width="9.19921875" style="4"/>
  </cols>
  <sheetData>
    <row r="1" spans="1:38" ht="57" x14ac:dyDescent="0.45">
      <c r="A1" s="2" t="s">
        <v>216</v>
      </c>
      <c r="B1" s="2" t="s">
        <v>0</v>
      </c>
      <c r="C1" s="2" t="s">
        <v>226</v>
      </c>
      <c r="D1" s="2" t="s">
        <v>211</v>
      </c>
      <c r="E1" s="3" t="s">
        <v>217</v>
      </c>
      <c r="F1" s="3" t="s">
        <v>300</v>
      </c>
      <c r="G1" s="3" t="s">
        <v>298</v>
      </c>
      <c r="H1" s="3" t="s">
        <v>299</v>
      </c>
      <c r="I1" s="3" t="s">
        <v>218</v>
      </c>
      <c r="J1" s="2" t="s">
        <v>219</v>
      </c>
      <c r="K1" s="42" t="s">
        <v>220</v>
      </c>
      <c r="L1" s="2" t="s">
        <v>221</v>
      </c>
      <c r="M1" s="2" t="s">
        <v>222</v>
      </c>
      <c r="N1" s="3" t="s">
        <v>151</v>
      </c>
      <c r="O1" s="3" t="s">
        <v>227</v>
      </c>
      <c r="P1" s="3" t="s">
        <v>264</v>
      </c>
      <c r="Q1" s="47" t="s">
        <v>228</v>
      </c>
      <c r="R1" s="47" t="s">
        <v>229</v>
      </c>
      <c r="S1" s="3" t="s">
        <v>270</v>
      </c>
      <c r="T1" s="3" t="s">
        <v>271</v>
      </c>
      <c r="U1" s="3" t="s">
        <v>223</v>
      </c>
      <c r="V1" s="3" t="s">
        <v>224</v>
      </c>
      <c r="W1" s="3" t="s">
        <v>225</v>
      </c>
      <c r="X1" s="3" t="s">
        <v>230</v>
      </c>
      <c r="Y1" s="3" t="s">
        <v>230</v>
      </c>
      <c r="Z1" s="3" t="s">
        <v>231</v>
      </c>
      <c r="AA1" s="3" t="s">
        <v>232</v>
      </c>
      <c r="AB1" s="3" t="s">
        <v>233</v>
      </c>
      <c r="AC1" s="3" t="s">
        <v>234</v>
      </c>
      <c r="AD1" s="3" t="s">
        <v>235</v>
      </c>
      <c r="AE1" s="3" t="s">
        <v>236</v>
      </c>
      <c r="AF1" s="3" t="s">
        <v>274</v>
      </c>
      <c r="AG1" s="3" t="s">
        <v>275</v>
      </c>
      <c r="AH1" s="3" t="s">
        <v>237</v>
      </c>
      <c r="AI1" s="3" t="s">
        <v>238</v>
      </c>
      <c r="AJ1" s="3" t="s">
        <v>276</v>
      </c>
      <c r="AK1" s="3" t="s">
        <v>277</v>
      </c>
      <c r="AL1" s="3" t="s">
        <v>239</v>
      </c>
    </row>
    <row r="2" spans="1:38" s="53" customFormat="1" x14ac:dyDescent="0.45">
      <c r="D2" s="53">
        <f t="shared" ref="D2:D65" si="0">COUNTIF($F$2:$F$200,F3)</f>
        <v>199</v>
      </c>
      <c r="F2" s="53" t="str">
        <f>CONCATENATE(G2," , ",H2)</f>
        <v xml:space="preserve"> , </v>
      </c>
      <c r="I2" s="54"/>
      <c r="J2" s="54"/>
      <c r="K2" s="55">
        <f>(I2-J2)/365.25</f>
        <v>0</v>
      </c>
      <c r="Q2" s="56"/>
      <c r="R2" s="56"/>
    </row>
    <row r="3" spans="1:38" s="8" customFormat="1" x14ac:dyDescent="0.45">
      <c r="D3" s="8">
        <f t="shared" si="0"/>
        <v>199</v>
      </c>
      <c r="F3" s="53" t="str">
        <f t="shared" ref="F3:F66" si="1">CONCATENATE(G3," , ",H3)</f>
        <v xml:space="preserve"> , </v>
      </c>
      <c r="I3" s="57">
        <f t="shared" ref="I3:I66" ca="1" si="2">TODAY()</f>
        <v>44131</v>
      </c>
      <c r="K3" s="58">
        <f t="shared" ref="K3:K66" ca="1" si="3">(I3-J3)/365.25</f>
        <v>120.82409308692677</v>
      </c>
      <c r="Q3" s="50"/>
      <c r="R3" s="50"/>
    </row>
    <row r="4" spans="1:38" s="53" customFormat="1" x14ac:dyDescent="0.45">
      <c r="D4" s="53">
        <f t="shared" si="0"/>
        <v>199</v>
      </c>
      <c r="F4" s="53" t="str">
        <f t="shared" si="1"/>
        <v xml:space="preserve"> , </v>
      </c>
      <c r="I4" s="54">
        <f t="shared" ca="1" si="2"/>
        <v>44131</v>
      </c>
      <c r="K4" s="55">
        <f t="shared" ca="1" si="3"/>
        <v>120.82409308692677</v>
      </c>
      <c r="Q4" s="56"/>
      <c r="R4" s="56"/>
    </row>
    <row r="5" spans="1:38" s="8" customFormat="1" x14ac:dyDescent="0.45">
      <c r="D5" s="8">
        <f t="shared" si="0"/>
        <v>199</v>
      </c>
      <c r="F5" s="53" t="str">
        <f t="shared" si="1"/>
        <v xml:space="preserve"> , </v>
      </c>
      <c r="I5" s="57">
        <f t="shared" ca="1" si="2"/>
        <v>44131</v>
      </c>
      <c r="K5" s="58">
        <f t="shared" ca="1" si="3"/>
        <v>120.82409308692677</v>
      </c>
      <c r="Q5" s="50"/>
      <c r="R5" s="50"/>
    </row>
    <row r="6" spans="1:38" s="53" customFormat="1" x14ac:dyDescent="0.45">
      <c r="D6" s="53">
        <f t="shared" si="0"/>
        <v>199</v>
      </c>
      <c r="F6" s="53" t="str">
        <f t="shared" si="1"/>
        <v xml:space="preserve"> , </v>
      </c>
      <c r="I6" s="54">
        <f t="shared" ca="1" si="2"/>
        <v>44131</v>
      </c>
      <c r="K6" s="55">
        <f t="shared" ca="1" si="3"/>
        <v>120.82409308692677</v>
      </c>
      <c r="Q6" s="56"/>
      <c r="R6" s="56"/>
    </row>
    <row r="7" spans="1:38" s="8" customFormat="1" x14ac:dyDescent="0.45">
      <c r="D7" s="8">
        <f t="shared" si="0"/>
        <v>199</v>
      </c>
      <c r="F7" s="53" t="str">
        <f t="shared" si="1"/>
        <v xml:space="preserve"> , </v>
      </c>
      <c r="I7" s="57">
        <f t="shared" ca="1" si="2"/>
        <v>44131</v>
      </c>
      <c r="K7" s="58">
        <f t="shared" ca="1" si="3"/>
        <v>120.82409308692677</v>
      </c>
      <c r="Q7" s="50"/>
      <c r="R7" s="50"/>
    </row>
    <row r="8" spans="1:38" s="53" customFormat="1" x14ac:dyDescent="0.45">
      <c r="D8" s="53">
        <f t="shared" si="0"/>
        <v>199</v>
      </c>
      <c r="F8" s="53" t="str">
        <f t="shared" si="1"/>
        <v xml:space="preserve"> , </v>
      </c>
      <c r="I8" s="54">
        <f t="shared" ca="1" si="2"/>
        <v>44131</v>
      </c>
      <c r="K8" s="55">
        <f t="shared" ca="1" si="3"/>
        <v>120.82409308692677</v>
      </c>
      <c r="Q8" s="56"/>
      <c r="R8" s="56"/>
    </row>
    <row r="9" spans="1:38" s="8" customFormat="1" x14ac:dyDescent="0.45">
      <c r="D9" s="8">
        <f t="shared" si="0"/>
        <v>199</v>
      </c>
      <c r="F9" s="53" t="str">
        <f t="shared" si="1"/>
        <v xml:space="preserve"> , </v>
      </c>
      <c r="I9" s="57">
        <f t="shared" ca="1" si="2"/>
        <v>44131</v>
      </c>
      <c r="K9" s="58">
        <f t="shared" ca="1" si="3"/>
        <v>120.82409308692677</v>
      </c>
      <c r="Q9" s="50"/>
      <c r="R9" s="50"/>
    </row>
    <row r="10" spans="1:38" s="53" customFormat="1" x14ac:dyDescent="0.45">
      <c r="D10" s="53">
        <f t="shared" si="0"/>
        <v>199</v>
      </c>
      <c r="F10" s="53" t="str">
        <f t="shared" si="1"/>
        <v xml:space="preserve"> , </v>
      </c>
      <c r="I10" s="54">
        <f t="shared" ca="1" si="2"/>
        <v>44131</v>
      </c>
      <c r="K10" s="55">
        <f t="shared" ca="1" si="3"/>
        <v>120.82409308692677</v>
      </c>
      <c r="Q10" s="56"/>
      <c r="R10" s="56"/>
    </row>
    <row r="11" spans="1:38" s="8" customFormat="1" x14ac:dyDescent="0.45">
      <c r="D11" s="8">
        <f t="shared" si="0"/>
        <v>199</v>
      </c>
      <c r="F11" s="53" t="str">
        <f t="shared" si="1"/>
        <v xml:space="preserve"> , </v>
      </c>
      <c r="I11" s="57">
        <f t="shared" ca="1" si="2"/>
        <v>44131</v>
      </c>
      <c r="K11" s="58">
        <f t="shared" ca="1" si="3"/>
        <v>120.82409308692677</v>
      </c>
      <c r="Q11" s="50"/>
      <c r="R11" s="50"/>
    </row>
    <row r="12" spans="1:38" s="53" customFormat="1" x14ac:dyDescent="0.45">
      <c r="D12" s="53">
        <f t="shared" si="0"/>
        <v>199</v>
      </c>
      <c r="F12" s="53" t="str">
        <f t="shared" si="1"/>
        <v xml:space="preserve"> , </v>
      </c>
      <c r="I12" s="54">
        <f t="shared" ca="1" si="2"/>
        <v>44131</v>
      </c>
      <c r="K12" s="55">
        <f t="shared" ca="1" si="3"/>
        <v>120.82409308692677</v>
      </c>
      <c r="Q12" s="56"/>
      <c r="R12" s="56"/>
    </row>
    <row r="13" spans="1:38" s="8" customFormat="1" x14ac:dyDescent="0.45">
      <c r="D13" s="8">
        <f t="shared" si="0"/>
        <v>199</v>
      </c>
      <c r="F13" s="53" t="str">
        <f t="shared" si="1"/>
        <v xml:space="preserve"> , </v>
      </c>
      <c r="I13" s="57">
        <f t="shared" ca="1" si="2"/>
        <v>44131</v>
      </c>
      <c r="K13" s="58">
        <f t="shared" ca="1" si="3"/>
        <v>120.82409308692677</v>
      </c>
      <c r="Q13" s="50"/>
      <c r="R13" s="50"/>
    </row>
    <row r="14" spans="1:38" s="53" customFormat="1" x14ac:dyDescent="0.45">
      <c r="D14" s="53">
        <f t="shared" si="0"/>
        <v>199</v>
      </c>
      <c r="F14" s="53" t="str">
        <f t="shared" si="1"/>
        <v xml:space="preserve"> , </v>
      </c>
      <c r="I14" s="54">
        <f t="shared" ca="1" si="2"/>
        <v>44131</v>
      </c>
      <c r="K14" s="55">
        <f t="shared" ca="1" si="3"/>
        <v>120.82409308692677</v>
      </c>
      <c r="Q14" s="56"/>
      <c r="R14" s="56"/>
    </row>
    <row r="15" spans="1:38" s="8" customFormat="1" x14ac:dyDescent="0.45">
      <c r="D15" s="8">
        <f t="shared" si="0"/>
        <v>199</v>
      </c>
      <c r="F15" s="53" t="str">
        <f t="shared" si="1"/>
        <v xml:space="preserve"> , </v>
      </c>
      <c r="I15" s="57">
        <f t="shared" ca="1" si="2"/>
        <v>44131</v>
      </c>
      <c r="K15" s="58">
        <f t="shared" ca="1" si="3"/>
        <v>120.82409308692677</v>
      </c>
      <c r="Q15" s="50"/>
      <c r="R15" s="50"/>
    </row>
    <row r="16" spans="1:38" s="5" customFormat="1" x14ac:dyDescent="0.45">
      <c r="D16" s="53">
        <f t="shared" si="0"/>
        <v>199</v>
      </c>
      <c r="F16" s="53" t="str">
        <f t="shared" si="1"/>
        <v xml:space="preserve"> , </v>
      </c>
      <c r="I16" s="7">
        <f t="shared" ca="1" si="2"/>
        <v>44131</v>
      </c>
      <c r="K16" s="43">
        <f t="shared" ca="1" si="3"/>
        <v>120.82409308692677</v>
      </c>
      <c r="Q16" s="48"/>
      <c r="R16" s="48"/>
    </row>
    <row r="17" spans="4:18" s="8" customFormat="1" x14ac:dyDescent="0.45">
      <c r="D17" s="8">
        <f t="shared" si="0"/>
        <v>199</v>
      </c>
      <c r="F17" s="53" t="str">
        <f t="shared" si="1"/>
        <v xml:space="preserve"> , </v>
      </c>
      <c r="I17" s="57">
        <f t="shared" ca="1" si="2"/>
        <v>44131</v>
      </c>
      <c r="K17" s="58">
        <f t="shared" ca="1" si="3"/>
        <v>120.82409308692677</v>
      </c>
      <c r="Q17" s="50"/>
      <c r="R17" s="50"/>
    </row>
    <row r="18" spans="4:18" s="5" customFormat="1" x14ac:dyDescent="0.45">
      <c r="D18" s="53">
        <f t="shared" si="0"/>
        <v>199</v>
      </c>
      <c r="F18" s="53" t="str">
        <f t="shared" si="1"/>
        <v xml:space="preserve"> , </v>
      </c>
      <c r="I18" s="7">
        <f t="shared" ca="1" si="2"/>
        <v>44131</v>
      </c>
      <c r="K18" s="43">
        <f t="shared" ca="1" si="3"/>
        <v>120.82409308692677</v>
      </c>
      <c r="Q18" s="48"/>
      <c r="R18" s="48"/>
    </row>
    <row r="19" spans="4:18" s="8" customFormat="1" x14ac:dyDescent="0.45">
      <c r="D19" s="53">
        <f t="shared" si="0"/>
        <v>199</v>
      </c>
      <c r="F19" s="53" t="str">
        <f t="shared" si="1"/>
        <v xml:space="preserve"> , </v>
      </c>
      <c r="I19" s="57">
        <f t="shared" ca="1" si="2"/>
        <v>44131</v>
      </c>
      <c r="K19" s="58">
        <f t="shared" ca="1" si="3"/>
        <v>120.82409308692677</v>
      </c>
      <c r="Q19" s="50"/>
      <c r="R19" s="50"/>
    </row>
    <row r="20" spans="4:18" s="5" customFormat="1" x14ac:dyDescent="0.45">
      <c r="D20" s="53">
        <f t="shared" si="0"/>
        <v>199</v>
      </c>
      <c r="F20" s="53" t="str">
        <f t="shared" si="1"/>
        <v xml:space="preserve"> , </v>
      </c>
      <c r="I20" s="7">
        <f t="shared" ca="1" si="2"/>
        <v>44131</v>
      </c>
      <c r="K20" s="43">
        <f t="shared" ca="1" si="3"/>
        <v>120.82409308692677</v>
      </c>
      <c r="Q20" s="48"/>
      <c r="R20" s="48"/>
    </row>
    <row r="21" spans="4:18" s="8" customFormat="1" x14ac:dyDescent="0.45">
      <c r="D21" s="53">
        <f t="shared" si="0"/>
        <v>199</v>
      </c>
      <c r="F21" s="53" t="str">
        <f t="shared" si="1"/>
        <v xml:space="preserve"> , </v>
      </c>
      <c r="I21" s="57">
        <f t="shared" ca="1" si="2"/>
        <v>44131</v>
      </c>
      <c r="K21" s="58">
        <f t="shared" ca="1" si="3"/>
        <v>120.82409308692677</v>
      </c>
      <c r="Q21" s="50"/>
      <c r="R21" s="50"/>
    </row>
    <row r="22" spans="4:18" s="5" customFormat="1" x14ac:dyDescent="0.45">
      <c r="D22" s="53">
        <f t="shared" si="0"/>
        <v>199</v>
      </c>
      <c r="F22" s="53" t="str">
        <f t="shared" si="1"/>
        <v xml:space="preserve"> , </v>
      </c>
      <c r="I22" s="7">
        <f t="shared" ca="1" si="2"/>
        <v>44131</v>
      </c>
      <c r="K22" s="43">
        <f t="shared" ca="1" si="3"/>
        <v>120.82409308692677</v>
      </c>
      <c r="Q22" s="48"/>
      <c r="R22" s="48"/>
    </row>
    <row r="23" spans="4:18" s="8" customFormat="1" x14ac:dyDescent="0.45">
      <c r="D23" s="53">
        <f t="shared" si="0"/>
        <v>199</v>
      </c>
      <c r="F23" s="53" t="str">
        <f t="shared" si="1"/>
        <v xml:space="preserve"> , </v>
      </c>
      <c r="I23" s="57">
        <f t="shared" ca="1" si="2"/>
        <v>44131</v>
      </c>
      <c r="K23" s="58">
        <f t="shared" ca="1" si="3"/>
        <v>120.82409308692677</v>
      </c>
      <c r="Q23" s="50"/>
      <c r="R23" s="50"/>
    </row>
    <row r="24" spans="4:18" s="5" customFormat="1" x14ac:dyDescent="0.45">
      <c r="D24" s="53">
        <f t="shared" si="0"/>
        <v>199</v>
      </c>
      <c r="F24" s="53" t="str">
        <f t="shared" si="1"/>
        <v xml:space="preserve"> , </v>
      </c>
      <c r="I24" s="7">
        <f t="shared" ca="1" si="2"/>
        <v>44131</v>
      </c>
      <c r="K24" s="43">
        <f t="shared" ca="1" si="3"/>
        <v>120.82409308692677</v>
      </c>
      <c r="Q24" s="48"/>
      <c r="R24" s="48"/>
    </row>
    <row r="25" spans="4:18" s="8" customFormat="1" x14ac:dyDescent="0.45">
      <c r="D25" s="53">
        <f t="shared" si="0"/>
        <v>199</v>
      </c>
      <c r="F25" s="53" t="str">
        <f t="shared" si="1"/>
        <v xml:space="preserve"> , </v>
      </c>
      <c r="I25" s="57">
        <f t="shared" ca="1" si="2"/>
        <v>44131</v>
      </c>
      <c r="K25" s="58">
        <f t="shared" ca="1" si="3"/>
        <v>120.82409308692677</v>
      </c>
      <c r="Q25" s="50"/>
      <c r="R25" s="50"/>
    </row>
    <row r="26" spans="4:18" s="5" customFormat="1" x14ac:dyDescent="0.45">
      <c r="D26" s="53">
        <f t="shared" si="0"/>
        <v>199</v>
      </c>
      <c r="F26" s="53" t="str">
        <f t="shared" si="1"/>
        <v xml:space="preserve"> , </v>
      </c>
      <c r="I26" s="7">
        <f t="shared" ca="1" si="2"/>
        <v>44131</v>
      </c>
      <c r="K26" s="43">
        <f t="shared" ca="1" si="3"/>
        <v>120.82409308692677</v>
      </c>
      <c r="Q26" s="48"/>
      <c r="R26" s="48"/>
    </row>
    <row r="27" spans="4:18" s="8" customFormat="1" x14ac:dyDescent="0.45">
      <c r="D27" s="53">
        <f t="shared" si="0"/>
        <v>199</v>
      </c>
      <c r="F27" s="53" t="str">
        <f t="shared" si="1"/>
        <v xml:space="preserve"> , </v>
      </c>
      <c r="I27" s="57">
        <f t="shared" ca="1" si="2"/>
        <v>44131</v>
      </c>
      <c r="K27" s="58">
        <f t="shared" ca="1" si="3"/>
        <v>120.82409308692677</v>
      </c>
      <c r="Q27" s="50"/>
      <c r="R27" s="50"/>
    </row>
    <row r="28" spans="4:18" s="5" customFormat="1" x14ac:dyDescent="0.45">
      <c r="D28" s="53">
        <f t="shared" si="0"/>
        <v>199</v>
      </c>
      <c r="F28" s="53" t="str">
        <f t="shared" si="1"/>
        <v xml:space="preserve"> , </v>
      </c>
      <c r="I28" s="7">
        <f t="shared" ca="1" si="2"/>
        <v>44131</v>
      </c>
      <c r="K28" s="43">
        <f t="shared" ca="1" si="3"/>
        <v>120.82409308692677</v>
      </c>
      <c r="Q28" s="48"/>
      <c r="R28" s="48"/>
    </row>
    <row r="29" spans="4:18" s="8" customFormat="1" x14ac:dyDescent="0.45">
      <c r="D29" s="53">
        <f t="shared" si="0"/>
        <v>199</v>
      </c>
      <c r="F29" s="53" t="str">
        <f t="shared" si="1"/>
        <v xml:space="preserve"> , </v>
      </c>
      <c r="I29" s="57">
        <f t="shared" ca="1" si="2"/>
        <v>44131</v>
      </c>
      <c r="K29" s="58">
        <f t="shared" ca="1" si="3"/>
        <v>120.82409308692677</v>
      </c>
      <c r="Q29" s="50"/>
      <c r="R29" s="50"/>
    </row>
    <row r="30" spans="4:18" s="5" customFormat="1" x14ac:dyDescent="0.45">
      <c r="D30" s="53">
        <f t="shared" si="0"/>
        <v>199</v>
      </c>
      <c r="F30" s="53" t="str">
        <f t="shared" si="1"/>
        <v xml:space="preserve"> , </v>
      </c>
      <c r="I30" s="7">
        <f t="shared" ca="1" si="2"/>
        <v>44131</v>
      </c>
      <c r="K30" s="43">
        <f t="shared" ca="1" si="3"/>
        <v>120.82409308692677</v>
      </c>
      <c r="Q30" s="48"/>
      <c r="R30" s="48"/>
    </row>
    <row r="31" spans="4:18" s="8" customFormat="1" x14ac:dyDescent="0.45">
      <c r="D31" s="53">
        <f t="shared" si="0"/>
        <v>199</v>
      </c>
      <c r="F31" s="53" t="str">
        <f t="shared" si="1"/>
        <v xml:space="preserve"> , </v>
      </c>
      <c r="I31" s="57">
        <f ca="1">TODAY()</f>
        <v>44131</v>
      </c>
      <c r="K31" s="58">
        <f t="shared" ca="1" si="3"/>
        <v>120.82409308692677</v>
      </c>
      <c r="Q31" s="50"/>
      <c r="R31" s="50"/>
    </row>
    <row r="32" spans="4:18" s="5" customFormat="1" x14ac:dyDescent="0.45">
      <c r="D32" s="53">
        <f t="shared" si="0"/>
        <v>199</v>
      </c>
      <c r="F32" s="53" t="str">
        <f t="shared" si="1"/>
        <v xml:space="preserve"> , </v>
      </c>
      <c r="I32" s="7">
        <f t="shared" ca="1" si="2"/>
        <v>44131</v>
      </c>
      <c r="K32" s="43">
        <f t="shared" ca="1" si="3"/>
        <v>120.82409308692677</v>
      </c>
      <c r="Q32" s="48"/>
      <c r="R32" s="48"/>
    </row>
    <row r="33" spans="4:18" s="8" customFormat="1" x14ac:dyDescent="0.45">
      <c r="D33" s="53">
        <f t="shared" si="0"/>
        <v>199</v>
      </c>
      <c r="F33" s="53" t="str">
        <f t="shared" si="1"/>
        <v xml:space="preserve"> , </v>
      </c>
      <c r="I33" s="57">
        <f t="shared" ca="1" si="2"/>
        <v>44131</v>
      </c>
      <c r="K33" s="58">
        <f t="shared" ca="1" si="3"/>
        <v>120.82409308692677</v>
      </c>
      <c r="Q33" s="50"/>
      <c r="R33" s="50"/>
    </row>
    <row r="34" spans="4:18" s="5" customFormat="1" x14ac:dyDescent="0.45">
      <c r="D34" s="53">
        <f t="shared" si="0"/>
        <v>199</v>
      </c>
      <c r="F34" s="53" t="str">
        <f t="shared" si="1"/>
        <v xml:space="preserve"> , </v>
      </c>
      <c r="I34" s="7">
        <f t="shared" ca="1" si="2"/>
        <v>44131</v>
      </c>
      <c r="K34" s="43">
        <f t="shared" ca="1" si="3"/>
        <v>120.82409308692677</v>
      </c>
      <c r="Q34" s="48"/>
      <c r="R34" s="48"/>
    </row>
    <row r="35" spans="4:18" s="8" customFormat="1" x14ac:dyDescent="0.45">
      <c r="D35" s="53">
        <f t="shared" si="0"/>
        <v>199</v>
      </c>
      <c r="F35" s="53" t="str">
        <f t="shared" si="1"/>
        <v xml:space="preserve"> , </v>
      </c>
      <c r="I35" s="57">
        <f t="shared" ca="1" si="2"/>
        <v>44131</v>
      </c>
      <c r="K35" s="58">
        <f t="shared" ca="1" si="3"/>
        <v>120.82409308692677</v>
      </c>
      <c r="Q35" s="50"/>
      <c r="R35" s="50"/>
    </row>
    <row r="36" spans="4:18" s="5" customFormat="1" x14ac:dyDescent="0.45">
      <c r="D36" s="53">
        <f t="shared" si="0"/>
        <v>199</v>
      </c>
      <c r="F36" s="53" t="str">
        <f t="shared" si="1"/>
        <v xml:space="preserve"> , </v>
      </c>
      <c r="I36" s="7">
        <f t="shared" ca="1" si="2"/>
        <v>44131</v>
      </c>
      <c r="K36" s="43">
        <f ca="1">(I36-J36)/365.25</f>
        <v>120.82409308692677</v>
      </c>
      <c r="Q36" s="48"/>
      <c r="R36" s="48"/>
    </row>
    <row r="37" spans="4:18" s="8" customFormat="1" x14ac:dyDescent="0.45">
      <c r="D37" s="53">
        <f t="shared" si="0"/>
        <v>199</v>
      </c>
      <c r="F37" s="53" t="str">
        <f t="shared" si="1"/>
        <v xml:space="preserve"> , </v>
      </c>
      <c r="I37" s="57">
        <f t="shared" ca="1" si="2"/>
        <v>44131</v>
      </c>
      <c r="K37" s="58">
        <f t="shared" ca="1" si="3"/>
        <v>120.82409308692677</v>
      </c>
      <c r="Q37" s="50"/>
      <c r="R37" s="50"/>
    </row>
    <row r="38" spans="4:18" s="5" customFormat="1" x14ac:dyDescent="0.45">
      <c r="D38" s="53">
        <f t="shared" si="0"/>
        <v>199</v>
      </c>
      <c r="F38" s="53" t="str">
        <f t="shared" si="1"/>
        <v xml:space="preserve"> , </v>
      </c>
      <c r="I38" s="7">
        <f t="shared" ca="1" si="2"/>
        <v>44131</v>
      </c>
      <c r="K38" s="43">
        <f t="shared" ca="1" si="3"/>
        <v>120.82409308692677</v>
      </c>
      <c r="Q38" s="48"/>
      <c r="R38" s="48"/>
    </row>
    <row r="39" spans="4:18" s="8" customFormat="1" x14ac:dyDescent="0.45">
      <c r="D39" s="53">
        <f t="shared" si="0"/>
        <v>199</v>
      </c>
      <c r="F39" s="53" t="str">
        <f t="shared" si="1"/>
        <v xml:space="preserve"> , </v>
      </c>
      <c r="I39" s="57">
        <f t="shared" ca="1" si="2"/>
        <v>44131</v>
      </c>
      <c r="K39" s="58">
        <f t="shared" ca="1" si="3"/>
        <v>120.82409308692677</v>
      </c>
      <c r="Q39" s="50"/>
      <c r="R39" s="50"/>
    </row>
    <row r="40" spans="4:18" s="5" customFormat="1" x14ac:dyDescent="0.45">
      <c r="D40" s="53">
        <f t="shared" si="0"/>
        <v>199</v>
      </c>
      <c r="F40" s="53" t="str">
        <f t="shared" si="1"/>
        <v xml:space="preserve"> , </v>
      </c>
      <c r="I40" s="7">
        <f t="shared" ca="1" si="2"/>
        <v>44131</v>
      </c>
      <c r="K40" s="43">
        <f t="shared" ca="1" si="3"/>
        <v>120.82409308692677</v>
      </c>
      <c r="Q40" s="48"/>
      <c r="R40" s="48"/>
    </row>
    <row r="41" spans="4:18" s="8" customFormat="1" x14ac:dyDescent="0.45">
      <c r="D41" s="53">
        <f t="shared" si="0"/>
        <v>199</v>
      </c>
      <c r="F41" s="53" t="str">
        <f t="shared" si="1"/>
        <v xml:space="preserve"> , </v>
      </c>
      <c r="I41" s="57">
        <f t="shared" ca="1" si="2"/>
        <v>44131</v>
      </c>
      <c r="K41" s="58">
        <f t="shared" ca="1" si="3"/>
        <v>120.82409308692677</v>
      </c>
      <c r="Q41" s="50"/>
      <c r="R41" s="50"/>
    </row>
    <row r="42" spans="4:18" s="5" customFormat="1" x14ac:dyDescent="0.45">
      <c r="D42" s="53">
        <f t="shared" si="0"/>
        <v>199</v>
      </c>
      <c r="F42" s="53" t="str">
        <f t="shared" si="1"/>
        <v xml:space="preserve"> , </v>
      </c>
      <c r="I42" s="7">
        <f t="shared" ca="1" si="2"/>
        <v>44131</v>
      </c>
      <c r="K42" s="43">
        <f t="shared" ca="1" si="3"/>
        <v>120.82409308692677</v>
      </c>
      <c r="Q42" s="48"/>
      <c r="R42" s="48"/>
    </row>
    <row r="43" spans="4:18" s="8" customFormat="1" x14ac:dyDescent="0.45">
      <c r="D43" s="53">
        <f t="shared" si="0"/>
        <v>199</v>
      </c>
      <c r="F43" s="53" t="str">
        <f t="shared" si="1"/>
        <v xml:space="preserve"> , </v>
      </c>
      <c r="I43" s="57">
        <f t="shared" ca="1" si="2"/>
        <v>44131</v>
      </c>
      <c r="K43" s="58">
        <f t="shared" ca="1" si="3"/>
        <v>120.82409308692677</v>
      </c>
      <c r="Q43" s="50"/>
      <c r="R43" s="50"/>
    </row>
    <row r="44" spans="4:18" s="5" customFormat="1" x14ac:dyDescent="0.45">
      <c r="D44" s="53">
        <f t="shared" si="0"/>
        <v>199</v>
      </c>
      <c r="F44" s="53" t="str">
        <f t="shared" si="1"/>
        <v xml:space="preserve"> , </v>
      </c>
      <c r="I44" s="7">
        <f t="shared" ca="1" si="2"/>
        <v>44131</v>
      </c>
      <c r="K44" s="43">
        <f t="shared" ca="1" si="3"/>
        <v>120.82409308692677</v>
      </c>
      <c r="Q44" s="48"/>
      <c r="R44" s="48"/>
    </row>
    <row r="45" spans="4:18" s="8" customFormat="1" x14ac:dyDescent="0.45">
      <c r="D45" s="53">
        <f t="shared" si="0"/>
        <v>199</v>
      </c>
      <c r="F45" s="53" t="str">
        <f t="shared" si="1"/>
        <v xml:space="preserve"> , </v>
      </c>
      <c r="I45" s="57">
        <f t="shared" ca="1" si="2"/>
        <v>44131</v>
      </c>
      <c r="K45" s="58">
        <f t="shared" ca="1" si="3"/>
        <v>120.82409308692677</v>
      </c>
      <c r="Q45" s="50"/>
      <c r="R45" s="50"/>
    </row>
    <row r="46" spans="4:18" s="5" customFormat="1" x14ac:dyDescent="0.45">
      <c r="D46" s="53">
        <f t="shared" si="0"/>
        <v>199</v>
      </c>
      <c r="F46" s="53" t="str">
        <f t="shared" si="1"/>
        <v xml:space="preserve"> , </v>
      </c>
      <c r="I46" s="7">
        <f t="shared" ca="1" si="2"/>
        <v>44131</v>
      </c>
      <c r="K46" s="43">
        <f t="shared" ca="1" si="3"/>
        <v>120.82409308692677</v>
      </c>
      <c r="Q46" s="48"/>
      <c r="R46" s="48"/>
    </row>
    <row r="47" spans="4:18" s="8" customFormat="1" x14ac:dyDescent="0.45">
      <c r="D47" s="53">
        <f t="shared" si="0"/>
        <v>199</v>
      </c>
      <c r="F47" s="53" t="str">
        <f t="shared" si="1"/>
        <v xml:space="preserve"> , </v>
      </c>
      <c r="I47" s="57">
        <f ca="1">TODAY()</f>
        <v>44131</v>
      </c>
      <c r="K47" s="58">
        <f t="shared" ca="1" si="3"/>
        <v>120.82409308692677</v>
      </c>
      <c r="Q47" s="50"/>
      <c r="R47" s="50"/>
    </row>
    <row r="48" spans="4:18" s="5" customFormat="1" x14ac:dyDescent="0.45">
      <c r="D48" s="53">
        <f t="shared" si="0"/>
        <v>199</v>
      </c>
      <c r="F48" s="53" t="str">
        <f t="shared" si="1"/>
        <v xml:space="preserve"> , </v>
      </c>
      <c r="I48" s="7">
        <f t="shared" ca="1" si="2"/>
        <v>44131</v>
      </c>
      <c r="K48" s="43">
        <f t="shared" ca="1" si="3"/>
        <v>120.82409308692677</v>
      </c>
      <c r="Q48" s="48"/>
      <c r="R48" s="48"/>
    </row>
    <row r="49" spans="4:18" s="8" customFormat="1" x14ac:dyDescent="0.45">
      <c r="D49" s="53">
        <f t="shared" si="0"/>
        <v>199</v>
      </c>
      <c r="F49" s="53" t="str">
        <f t="shared" si="1"/>
        <v xml:space="preserve"> , </v>
      </c>
      <c r="I49" s="57">
        <f t="shared" ca="1" si="2"/>
        <v>44131</v>
      </c>
      <c r="K49" s="58">
        <f t="shared" ca="1" si="3"/>
        <v>120.82409308692677</v>
      </c>
      <c r="Q49" s="50"/>
      <c r="R49" s="50"/>
    </row>
    <row r="50" spans="4:18" s="5" customFormat="1" x14ac:dyDescent="0.45">
      <c r="D50" s="53">
        <f t="shared" si="0"/>
        <v>199</v>
      </c>
      <c r="F50" s="53" t="str">
        <f t="shared" si="1"/>
        <v xml:space="preserve"> , </v>
      </c>
      <c r="I50" s="7">
        <f t="shared" ca="1" si="2"/>
        <v>44131</v>
      </c>
      <c r="K50" s="43">
        <f t="shared" ca="1" si="3"/>
        <v>120.82409308692677</v>
      </c>
      <c r="Q50" s="48"/>
      <c r="R50" s="48"/>
    </row>
    <row r="51" spans="4:18" s="8" customFormat="1" x14ac:dyDescent="0.45">
      <c r="D51" s="53">
        <f t="shared" si="0"/>
        <v>199</v>
      </c>
      <c r="F51" s="53" t="str">
        <f t="shared" si="1"/>
        <v xml:space="preserve"> , </v>
      </c>
      <c r="I51" s="57">
        <f t="shared" ca="1" si="2"/>
        <v>44131</v>
      </c>
      <c r="K51" s="58">
        <f t="shared" ca="1" si="3"/>
        <v>120.82409308692677</v>
      </c>
      <c r="Q51" s="50"/>
      <c r="R51" s="50"/>
    </row>
    <row r="52" spans="4:18" s="5" customFormat="1" x14ac:dyDescent="0.45">
      <c r="D52" s="53">
        <f t="shared" si="0"/>
        <v>199</v>
      </c>
      <c r="F52" s="53" t="str">
        <f t="shared" si="1"/>
        <v xml:space="preserve"> , </v>
      </c>
      <c r="I52" s="7">
        <f t="shared" ca="1" si="2"/>
        <v>44131</v>
      </c>
      <c r="K52" s="43">
        <f t="shared" ca="1" si="3"/>
        <v>120.82409308692677</v>
      </c>
      <c r="Q52" s="48"/>
      <c r="R52" s="48"/>
    </row>
    <row r="53" spans="4:18" s="8" customFormat="1" x14ac:dyDescent="0.45">
      <c r="D53" s="53">
        <f t="shared" si="0"/>
        <v>199</v>
      </c>
      <c r="F53" s="53" t="str">
        <f t="shared" si="1"/>
        <v xml:space="preserve"> , </v>
      </c>
      <c r="I53" s="57">
        <f t="shared" ca="1" si="2"/>
        <v>44131</v>
      </c>
      <c r="K53" s="58">
        <f t="shared" ca="1" si="3"/>
        <v>120.82409308692677</v>
      </c>
      <c r="Q53" s="50"/>
      <c r="R53" s="50"/>
    </row>
    <row r="54" spans="4:18" s="5" customFormat="1" x14ac:dyDescent="0.45">
      <c r="D54" s="53">
        <f t="shared" si="0"/>
        <v>199</v>
      </c>
      <c r="F54" s="53" t="str">
        <f t="shared" si="1"/>
        <v xml:space="preserve"> , </v>
      </c>
      <c r="I54" s="7">
        <f t="shared" ca="1" si="2"/>
        <v>44131</v>
      </c>
      <c r="K54" s="43">
        <f t="shared" ca="1" si="3"/>
        <v>120.82409308692677</v>
      </c>
      <c r="Q54" s="48"/>
      <c r="R54" s="48"/>
    </row>
    <row r="55" spans="4:18" s="8" customFormat="1" x14ac:dyDescent="0.45">
      <c r="D55" s="53">
        <f t="shared" si="0"/>
        <v>199</v>
      </c>
      <c r="F55" s="53" t="str">
        <f t="shared" si="1"/>
        <v xml:space="preserve"> , </v>
      </c>
      <c r="I55" s="57">
        <f t="shared" ca="1" si="2"/>
        <v>44131</v>
      </c>
      <c r="K55" s="58">
        <f t="shared" ca="1" si="3"/>
        <v>120.82409308692677</v>
      </c>
      <c r="Q55" s="50"/>
      <c r="R55" s="50"/>
    </row>
    <row r="56" spans="4:18" s="5" customFormat="1" x14ac:dyDescent="0.45">
      <c r="D56" s="53">
        <f t="shared" si="0"/>
        <v>199</v>
      </c>
      <c r="F56" s="53" t="str">
        <f t="shared" si="1"/>
        <v xml:space="preserve"> , </v>
      </c>
      <c r="I56" s="7">
        <f t="shared" ca="1" si="2"/>
        <v>44131</v>
      </c>
      <c r="K56" s="43">
        <f t="shared" ca="1" si="3"/>
        <v>120.82409308692677</v>
      </c>
      <c r="Q56" s="48"/>
      <c r="R56" s="48"/>
    </row>
    <row r="57" spans="4:18" s="8" customFormat="1" x14ac:dyDescent="0.45">
      <c r="D57" s="53">
        <f t="shared" si="0"/>
        <v>199</v>
      </c>
      <c r="F57" s="53" t="str">
        <f t="shared" si="1"/>
        <v xml:space="preserve"> , </v>
      </c>
      <c r="I57" s="57">
        <f t="shared" ca="1" si="2"/>
        <v>44131</v>
      </c>
      <c r="K57" s="58">
        <f t="shared" ca="1" si="3"/>
        <v>120.82409308692677</v>
      </c>
      <c r="Q57" s="50"/>
      <c r="R57" s="50"/>
    </row>
    <row r="58" spans="4:18" s="5" customFormat="1" x14ac:dyDescent="0.45">
      <c r="D58" s="53">
        <f t="shared" si="0"/>
        <v>199</v>
      </c>
      <c r="F58" s="53" t="str">
        <f t="shared" si="1"/>
        <v xml:space="preserve"> , </v>
      </c>
      <c r="I58" s="7">
        <f t="shared" ca="1" si="2"/>
        <v>44131</v>
      </c>
      <c r="K58" s="43">
        <f ca="1">(I58-J58)/365.25</f>
        <v>120.82409308692677</v>
      </c>
      <c r="Q58" s="48"/>
      <c r="R58" s="48"/>
    </row>
    <row r="59" spans="4:18" s="8" customFormat="1" x14ac:dyDescent="0.45">
      <c r="D59" s="53">
        <f t="shared" si="0"/>
        <v>199</v>
      </c>
      <c r="F59" s="53" t="str">
        <f t="shared" si="1"/>
        <v xml:space="preserve"> , </v>
      </c>
      <c r="I59" s="57">
        <f t="shared" ca="1" si="2"/>
        <v>44131</v>
      </c>
      <c r="K59" s="58">
        <f t="shared" ca="1" si="3"/>
        <v>120.82409308692677</v>
      </c>
      <c r="Q59" s="50"/>
      <c r="R59" s="50"/>
    </row>
    <row r="60" spans="4:18" s="5" customFormat="1" x14ac:dyDescent="0.45">
      <c r="D60" s="53">
        <f t="shared" si="0"/>
        <v>199</v>
      </c>
      <c r="F60" s="53" t="str">
        <f t="shared" si="1"/>
        <v xml:space="preserve"> , </v>
      </c>
      <c r="I60" s="7">
        <f t="shared" ca="1" si="2"/>
        <v>44131</v>
      </c>
      <c r="K60" s="43">
        <f t="shared" ca="1" si="3"/>
        <v>120.82409308692677</v>
      </c>
      <c r="Q60" s="48"/>
      <c r="R60" s="48"/>
    </row>
    <row r="61" spans="4:18" s="8" customFormat="1" x14ac:dyDescent="0.45">
      <c r="D61" s="53">
        <f t="shared" si="0"/>
        <v>199</v>
      </c>
      <c r="F61" s="53" t="str">
        <f t="shared" si="1"/>
        <v xml:space="preserve"> , </v>
      </c>
      <c r="I61" s="57">
        <f t="shared" ca="1" si="2"/>
        <v>44131</v>
      </c>
      <c r="K61" s="58">
        <f t="shared" ca="1" si="3"/>
        <v>120.82409308692677</v>
      </c>
      <c r="Q61" s="50"/>
      <c r="R61" s="50"/>
    </row>
    <row r="62" spans="4:18" s="5" customFormat="1" x14ac:dyDescent="0.45">
      <c r="D62" s="53">
        <f t="shared" si="0"/>
        <v>199</v>
      </c>
      <c r="F62" s="53" t="str">
        <f t="shared" si="1"/>
        <v xml:space="preserve"> , </v>
      </c>
      <c r="I62" s="7">
        <f t="shared" ca="1" si="2"/>
        <v>44131</v>
      </c>
      <c r="K62" s="43">
        <f t="shared" ca="1" si="3"/>
        <v>120.82409308692677</v>
      </c>
      <c r="Q62" s="48"/>
      <c r="R62" s="48"/>
    </row>
    <row r="63" spans="4:18" s="8" customFormat="1" x14ac:dyDescent="0.45">
      <c r="D63" s="53">
        <f t="shared" si="0"/>
        <v>199</v>
      </c>
      <c r="F63" s="53" t="str">
        <f t="shared" si="1"/>
        <v xml:space="preserve"> , </v>
      </c>
      <c r="I63" s="57">
        <f t="shared" ca="1" si="2"/>
        <v>44131</v>
      </c>
      <c r="K63" s="58">
        <f t="shared" ca="1" si="3"/>
        <v>120.82409308692677</v>
      </c>
      <c r="Q63" s="50"/>
      <c r="R63" s="50"/>
    </row>
    <row r="64" spans="4:18" s="5" customFormat="1" x14ac:dyDescent="0.45">
      <c r="D64" s="53">
        <f t="shared" si="0"/>
        <v>199</v>
      </c>
      <c r="F64" s="53" t="str">
        <f t="shared" si="1"/>
        <v xml:space="preserve"> , </v>
      </c>
      <c r="I64" s="7">
        <f t="shared" ca="1" si="2"/>
        <v>44131</v>
      </c>
      <c r="K64" s="43">
        <f t="shared" ca="1" si="3"/>
        <v>120.82409308692677</v>
      </c>
      <c r="Q64" s="48"/>
      <c r="R64" s="48"/>
    </row>
    <row r="65" spans="4:18" s="8" customFormat="1" x14ac:dyDescent="0.45">
      <c r="D65" s="53">
        <f t="shared" si="0"/>
        <v>199</v>
      </c>
      <c r="F65" s="53" t="str">
        <f t="shared" si="1"/>
        <v xml:space="preserve"> , </v>
      </c>
      <c r="I65" s="57">
        <f t="shared" ca="1" si="2"/>
        <v>44131</v>
      </c>
      <c r="K65" s="58">
        <f t="shared" ca="1" si="3"/>
        <v>120.82409308692677</v>
      </c>
      <c r="Q65" s="50"/>
      <c r="R65" s="50"/>
    </row>
    <row r="66" spans="4:18" s="5" customFormat="1" x14ac:dyDescent="0.45">
      <c r="D66" s="53">
        <f t="shared" ref="D66:D129" si="4">COUNTIF($F$2:$F$200,F67)</f>
        <v>199</v>
      </c>
      <c r="F66" s="53" t="str">
        <f t="shared" si="1"/>
        <v xml:space="preserve"> , </v>
      </c>
      <c r="I66" s="7">
        <f t="shared" ca="1" si="2"/>
        <v>44131</v>
      </c>
      <c r="K66" s="43">
        <f t="shared" ca="1" si="3"/>
        <v>120.82409308692677</v>
      </c>
      <c r="Q66" s="48"/>
      <c r="R66" s="48"/>
    </row>
    <row r="67" spans="4:18" s="8" customFormat="1" x14ac:dyDescent="0.45">
      <c r="D67" s="53">
        <f t="shared" si="4"/>
        <v>199</v>
      </c>
      <c r="F67" s="53" t="str">
        <f t="shared" ref="F67:F130" si="5">CONCATENATE(G67," , ",H67)</f>
        <v xml:space="preserve"> , </v>
      </c>
      <c r="I67" s="57">
        <f ca="1">TODAY()</f>
        <v>44131</v>
      </c>
      <c r="K67" s="58">
        <f t="shared" ref="K67:K82" ca="1" si="6">(I67-J67)/365.25</f>
        <v>120.82409308692677</v>
      </c>
      <c r="Q67" s="50"/>
      <c r="R67" s="50"/>
    </row>
    <row r="68" spans="4:18" s="5" customFormat="1" x14ac:dyDescent="0.45">
      <c r="D68" s="53">
        <f t="shared" si="4"/>
        <v>199</v>
      </c>
      <c r="F68" s="53" t="str">
        <f t="shared" si="5"/>
        <v xml:space="preserve"> , </v>
      </c>
      <c r="I68" s="7">
        <f ca="1">TODAY()</f>
        <v>44131</v>
      </c>
      <c r="K68" s="43">
        <f t="shared" ca="1" si="6"/>
        <v>120.82409308692677</v>
      </c>
      <c r="Q68" s="48"/>
      <c r="R68" s="48"/>
    </row>
    <row r="69" spans="4:18" s="8" customFormat="1" x14ac:dyDescent="0.45">
      <c r="D69" s="53">
        <f t="shared" si="4"/>
        <v>199</v>
      </c>
      <c r="F69" s="53" t="str">
        <f t="shared" si="5"/>
        <v xml:space="preserve"> , </v>
      </c>
      <c r="I69" s="57">
        <f ca="1">TODAY()</f>
        <v>44131</v>
      </c>
      <c r="K69" s="58">
        <f t="shared" ca="1" si="6"/>
        <v>120.82409308692677</v>
      </c>
      <c r="Q69" s="50"/>
      <c r="R69" s="50"/>
    </row>
    <row r="70" spans="4:18" s="5" customFormat="1" x14ac:dyDescent="0.45">
      <c r="D70" s="53">
        <f t="shared" si="4"/>
        <v>199</v>
      </c>
      <c r="F70" s="53" t="str">
        <f t="shared" si="5"/>
        <v xml:space="preserve"> , </v>
      </c>
      <c r="I70" s="7">
        <f t="shared" ref="I70:I95" ca="1" si="7">TODAY()</f>
        <v>44131</v>
      </c>
      <c r="K70" s="43">
        <f t="shared" ca="1" si="6"/>
        <v>120.82409308692677</v>
      </c>
      <c r="Q70" s="48"/>
      <c r="R70" s="48"/>
    </row>
    <row r="71" spans="4:18" s="8" customFormat="1" x14ac:dyDescent="0.45">
      <c r="D71" s="53">
        <f t="shared" si="4"/>
        <v>199</v>
      </c>
      <c r="F71" s="53" t="str">
        <f t="shared" si="5"/>
        <v xml:space="preserve"> , </v>
      </c>
      <c r="I71" s="57">
        <f t="shared" ca="1" si="7"/>
        <v>44131</v>
      </c>
      <c r="K71" s="58">
        <f t="shared" ca="1" si="6"/>
        <v>120.82409308692677</v>
      </c>
      <c r="Q71" s="50"/>
      <c r="R71" s="50"/>
    </row>
    <row r="72" spans="4:18" s="5" customFormat="1" x14ac:dyDescent="0.45">
      <c r="D72" s="53">
        <f t="shared" si="4"/>
        <v>199</v>
      </c>
      <c r="F72" s="53" t="str">
        <f t="shared" si="5"/>
        <v xml:space="preserve"> , </v>
      </c>
      <c r="I72" s="7">
        <f t="shared" ca="1" si="7"/>
        <v>44131</v>
      </c>
      <c r="K72" s="43">
        <f t="shared" ca="1" si="6"/>
        <v>120.82409308692677</v>
      </c>
      <c r="Q72" s="48"/>
      <c r="R72" s="48"/>
    </row>
    <row r="73" spans="4:18" s="8" customFormat="1" x14ac:dyDescent="0.45">
      <c r="D73" s="53">
        <f t="shared" si="4"/>
        <v>199</v>
      </c>
      <c r="F73" s="53" t="str">
        <f t="shared" si="5"/>
        <v xml:space="preserve"> , </v>
      </c>
      <c r="I73" s="57">
        <f t="shared" ca="1" si="7"/>
        <v>44131</v>
      </c>
      <c r="K73" s="58">
        <f t="shared" ca="1" si="6"/>
        <v>120.82409308692677</v>
      </c>
      <c r="Q73" s="50"/>
      <c r="R73" s="50"/>
    </row>
    <row r="74" spans="4:18" s="5" customFormat="1" x14ac:dyDescent="0.45">
      <c r="D74" s="53">
        <f t="shared" si="4"/>
        <v>199</v>
      </c>
      <c r="F74" s="53" t="str">
        <f t="shared" si="5"/>
        <v xml:space="preserve"> , </v>
      </c>
      <c r="I74" s="7">
        <f t="shared" ca="1" si="7"/>
        <v>44131</v>
      </c>
      <c r="K74" s="43">
        <f t="shared" ca="1" si="6"/>
        <v>120.82409308692677</v>
      </c>
      <c r="Q74" s="48"/>
      <c r="R74" s="48"/>
    </row>
    <row r="75" spans="4:18" s="8" customFormat="1" x14ac:dyDescent="0.45">
      <c r="D75" s="53">
        <f t="shared" si="4"/>
        <v>199</v>
      </c>
      <c r="F75" s="53" t="str">
        <f t="shared" si="5"/>
        <v xml:space="preserve"> , </v>
      </c>
      <c r="I75" s="57">
        <f t="shared" ca="1" si="7"/>
        <v>44131</v>
      </c>
      <c r="K75" s="58">
        <f t="shared" ca="1" si="6"/>
        <v>120.82409308692677</v>
      </c>
      <c r="Q75" s="50"/>
      <c r="R75" s="50"/>
    </row>
    <row r="76" spans="4:18" s="5" customFormat="1" x14ac:dyDescent="0.45">
      <c r="D76" s="53">
        <f t="shared" si="4"/>
        <v>199</v>
      </c>
      <c r="F76" s="53" t="str">
        <f t="shared" si="5"/>
        <v xml:space="preserve"> , </v>
      </c>
      <c r="I76" s="7">
        <f t="shared" ca="1" si="7"/>
        <v>44131</v>
      </c>
      <c r="K76" s="43">
        <f t="shared" ca="1" si="6"/>
        <v>120.82409308692677</v>
      </c>
      <c r="Q76" s="48"/>
      <c r="R76" s="48"/>
    </row>
    <row r="77" spans="4:18" s="8" customFormat="1" x14ac:dyDescent="0.45">
      <c r="D77" s="53">
        <f t="shared" si="4"/>
        <v>199</v>
      </c>
      <c r="F77" s="53" t="str">
        <f t="shared" si="5"/>
        <v xml:space="preserve"> , </v>
      </c>
      <c r="I77" s="57">
        <f t="shared" ca="1" si="7"/>
        <v>44131</v>
      </c>
      <c r="K77" s="58">
        <f t="shared" ca="1" si="6"/>
        <v>120.82409308692677</v>
      </c>
      <c r="Q77" s="50"/>
      <c r="R77" s="50"/>
    </row>
    <row r="78" spans="4:18" s="5" customFormat="1" x14ac:dyDescent="0.45">
      <c r="D78" s="53">
        <f t="shared" si="4"/>
        <v>199</v>
      </c>
      <c r="F78" s="53" t="str">
        <f t="shared" si="5"/>
        <v xml:space="preserve"> , </v>
      </c>
      <c r="I78" s="7">
        <f t="shared" ca="1" si="7"/>
        <v>44131</v>
      </c>
      <c r="K78" s="43">
        <f t="shared" ca="1" si="6"/>
        <v>120.82409308692677</v>
      </c>
      <c r="Q78" s="48"/>
      <c r="R78" s="48"/>
    </row>
    <row r="79" spans="4:18" s="8" customFormat="1" x14ac:dyDescent="0.45">
      <c r="D79" s="53">
        <f t="shared" si="4"/>
        <v>199</v>
      </c>
      <c r="F79" s="53" t="str">
        <f t="shared" si="5"/>
        <v xml:space="preserve"> , </v>
      </c>
      <c r="I79" s="57">
        <f t="shared" ca="1" si="7"/>
        <v>44131</v>
      </c>
      <c r="K79" s="58">
        <f t="shared" ca="1" si="6"/>
        <v>120.82409308692677</v>
      </c>
      <c r="Q79" s="50"/>
      <c r="R79" s="50"/>
    </row>
    <row r="80" spans="4:18" s="5" customFormat="1" x14ac:dyDescent="0.45">
      <c r="D80" s="53">
        <f t="shared" si="4"/>
        <v>199</v>
      </c>
      <c r="F80" s="53" t="str">
        <f t="shared" si="5"/>
        <v xml:space="preserve"> , </v>
      </c>
      <c r="I80" s="7">
        <f t="shared" ca="1" si="7"/>
        <v>44131</v>
      </c>
      <c r="K80" s="43">
        <f t="shared" ca="1" si="6"/>
        <v>120.82409308692677</v>
      </c>
      <c r="Q80" s="48"/>
      <c r="R80" s="48"/>
    </row>
    <row r="81" spans="4:18" s="8" customFormat="1" x14ac:dyDescent="0.45">
      <c r="D81" s="53">
        <f t="shared" si="4"/>
        <v>199</v>
      </c>
      <c r="F81" s="53" t="str">
        <f t="shared" si="5"/>
        <v xml:space="preserve"> , </v>
      </c>
      <c r="I81" s="57">
        <f t="shared" ca="1" si="7"/>
        <v>44131</v>
      </c>
      <c r="K81" s="58">
        <f t="shared" ca="1" si="6"/>
        <v>120.82409308692677</v>
      </c>
      <c r="Q81" s="50"/>
      <c r="R81" s="50"/>
    </row>
    <row r="82" spans="4:18" s="5" customFormat="1" x14ac:dyDescent="0.45">
      <c r="D82" s="53">
        <f t="shared" si="4"/>
        <v>199</v>
      </c>
      <c r="F82" s="53" t="str">
        <f t="shared" si="5"/>
        <v xml:space="preserve"> , </v>
      </c>
      <c r="I82" s="7">
        <f t="shared" ca="1" si="7"/>
        <v>44131</v>
      </c>
      <c r="K82" s="43">
        <f t="shared" ca="1" si="6"/>
        <v>120.82409308692677</v>
      </c>
      <c r="Q82" s="48"/>
      <c r="R82" s="48"/>
    </row>
    <row r="83" spans="4:18" s="8" customFormat="1" x14ac:dyDescent="0.45">
      <c r="D83" s="53">
        <f t="shared" si="4"/>
        <v>199</v>
      </c>
      <c r="F83" s="53" t="str">
        <f t="shared" si="5"/>
        <v xml:space="preserve"> , </v>
      </c>
      <c r="I83" s="57">
        <f t="shared" ca="1" si="7"/>
        <v>44131</v>
      </c>
      <c r="K83" s="58">
        <f ca="1">(I83-J83)/365.25</f>
        <v>120.82409308692677</v>
      </c>
      <c r="Q83" s="50"/>
      <c r="R83" s="50"/>
    </row>
    <row r="84" spans="4:18" s="5" customFormat="1" x14ac:dyDescent="0.45">
      <c r="D84" s="53">
        <f t="shared" si="4"/>
        <v>199</v>
      </c>
      <c r="F84" s="53" t="str">
        <f t="shared" si="5"/>
        <v xml:space="preserve"> , </v>
      </c>
      <c r="I84" s="7">
        <f t="shared" ca="1" si="7"/>
        <v>44131</v>
      </c>
      <c r="K84" s="43">
        <f t="shared" ref="K84:K111" ca="1" si="8">(I84-J84)/365.25</f>
        <v>120.82409308692677</v>
      </c>
      <c r="Q84" s="48"/>
      <c r="R84" s="48"/>
    </row>
    <row r="85" spans="4:18" s="8" customFormat="1" x14ac:dyDescent="0.45">
      <c r="D85" s="53">
        <f t="shared" si="4"/>
        <v>199</v>
      </c>
      <c r="F85" s="53" t="str">
        <f t="shared" si="5"/>
        <v xml:space="preserve"> , </v>
      </c>
      <c r="I85" s="57">
        <f t="shared" ca="1" si="7"/>
        <v>44131</v>
      </c>
      <c r="K85" s="58">
        <f t="shared" ca="1" si="8"/>
        <v>120.82409308692677</v>
      </c>
      <c r="Q85" s="50"/>
      <c r="R85" s="50"/>
    </row>
    <row r="86" spans="4:18" s="5" customFormat="1" x14ac:dyDescent="0.45">
      <c r="D86" s="53">
        <f t="shared" si="4"/>
        <v>199</v>
      </c>
      <c r="F86" s="53" t="str">
        <f t="shared" si="5"/>
        <v xml:space="preserve"> , </v>
      </c>
      <c r="I86" s="7">
        <f t="shared" ca="1" si="7"/>
        <v>44131</v>
      </c>
      <c r="K86" s="43">
        <f t="shared" ca="1" si="8"/>
        <v>120.82409308692677</v>
      </c>
      <c r="Q86" s="48"/>
      <c r="R86" s="48"/>
    </row>
    <row r="87" spans="4:18" s="8" customFormat="1" x14ac:dyDescent="0.45">
      <c r="D87" s="53">
        <f t="shared" si="4"/>
        <v>199</v>
      </c>
      <c r="F87" s="53" t="str">
        <f t="shared" si="5"/>
        <v xml:space="preserve"> , </v>
      </c>
      <c r="I87" s="57">
        <f t="shared" ca="1" si="7"/>
        <v>44131</v>
      </c>
      <c r="K87" s="58">
        <f t="shared" ca="1" si="8"/>
        <v>120.82409308692677</v>
      </c>
      <c r="Q87" s="50"/>
      <c r="R87" s="50"/>
    </row>
    <row r="88" spans="4:18" s="5" customFormat="1" x14ac:dyDescent="0.45">
      <c r="D88" s="53">
        <f t="shared" si="4"/>
        <v>199</v>
      </c>
      <c r="F88" s="53" t="str">
        <f t="shared" si="5"/>
        <v xml:space="preserve"> , </v>
      </c>
      <c r="I88" s="7">
        <f t="shared" ca="1" si="7"/>
        <v>44131</v>
      </c>
      <c r="K88" s="43">
        <f t="shared" ca="1" si="8"/>
        <v>120.82409308692677</v>
      </c>
      <c r="Q88" s="48"/>
      <c r="R88" s="48"/>
    </row>
    <row r="89" spans="4:18" s="8" customFormat="1" x14ac:dyDescent="0.45">
      <c r="D89" s="53">
        <f t="shared" si="4"/>
        <v>199</v>
      </c>
      <c r="F89" s="53" t="str">
        <f t="shared" si="5"/>
        <v xml:space="preserve"> , </v>
      </c>
      <c r="I89" s="57">
        <f t="shared" ca="1" si="7"/>
        <v>44131</v>
      </c>
      <c r="K89" s="58">
        <f t="shared" ca="1" si="8"/>
        <v>120.82409308692677</v>
      </c>
      <c r="Q89" s="50"/>
      <c r="R89" s="50"/>
    </row>
    <row r="90" spans="4:18" s="5" customFormat="1" x14ac:dyDescent="0.45">
      <c r="D90" s="53">
        <f t="shared" si="4"/>
        <v>199</v>
      </c>
      <c r="F90" s="53" t="str">
        <f t="shared" si="5"/>
        <v xml:space="preserve"> , </v>
      </c>
      <c r="I90" s="7">
        <f t="shared" ca="1" si="7"/>
        <v>44131</v>
      </c>
      <c r="K90" s="43">
        <f t="shared" ca="1" si="8"/>
        <v>120.82409308692677</v>
      </c>
      <c r="Q90" s="48"/>
      <c r="R90" s="48"/>
    </row>
    <row r="91" spans="4:18" s="8" customFormat="1" x14ac:dyDescent="0.45">
      <c r="D91" s="53">
        <f t="shared" si="4"/>
        <v>199</v>
      </c>
      <c r="F91" s="53" t="str">
        <f t="shared" si="5"/>
        <v xml:space="preserve"> , </v>
      </c>
      <c r="I91" s="57">
        <f t="shared" ca="1" si="7"/>
        <v>44131</v>
      </c>
      <c r="K91" s="58">
        <f t="shared" ca="1" si="8"/>
        <v>120.82409308692677</v>
      </c>
      <c r="Q91" s="50"/>
      <c r="R91" s="50"/>
    </row>
    <row r="92" spans="4:18" s="5" customFormat="1" x14ac:dyDescent="0.45">
      <c r="D92" s="53">
        <f t="shared" si="4"/>
        <v>199</v>
      </c>
      <c r="F92" s="53" t="str">
        <f t="shared" si="5"/>
        <v xml:space="preserve"> , </v>
      </c>
      <c r="I92" s="7">
        <f t="shared" ca="1" si="7"/>
        <v>44131</v>
      </c>
      <c r="K92" s="43">
        <f t="shared" ca="1" si="8"/>
        <v>120.82409308692677</v>
      </c>
      <c r="Q92" s="48"/>
      <c r="R92" s="48"/>
    </row>
    <row r="93" spans="4:18" s="8" customFormat="1" x14ac:dyDescent="0.45">
      <c r="D93" s="53">
        <f t="shared" si="4"/>
        <v>199</v>
      </c>
      <c r="F93" s="53" t="str">
        <f t="shared" si="5"/>
        <v xml:space="preserve"> , </v>
      </c>
      <c r="I93" s="57">
        <f t="shared" ca="1" si="7"/>
        <v>44131</v>
      </c>
      <c r="K93" s="58">
        <f t="shared" ca="1" si="8"/>
        <v>120.82409308692677</v>
      </c>
      <c r="Q93" s="50"/>
      <c r="R93" s="50"/>
    </row>
    <row r="94" spans="4:18" s="5" customFormat="1" x14ac:dyDescent="0.45">
      <c r="D94" s="53">
        <f t="shared" si="4"/>
        <v>199</v>
      </c>
      <c r="F94" s="53" t="str">
        <f t="shared" si="5"/>
        <v xml:space="preserve"> , </v>
      </c>
      <c r="I94" s="7">
        <f t="shared" ca="1" si="7"/>
        <v>44131</v>
      </c>
      <c r="K94" s="43">
        <f t="shared" ca="1" si="8"/>
        <v>120.82409308692677</v>
      </c>
      <c r="Q94" s="48"/>
      <c r="R94" s="48"/>
    </row>
    <row r="95" spans="4:18" s="8" customFormat="1" x14ac:dyDescent="0.45">
      <c r="D95" s="53">
        <f t="shared" si="4"/>
        <v>199</v>
      </c>
      <c r="F95" s="53" t="str">
        <f t="shared" si="5"/>
        <v xml:space="preserve"> , </v>
      </c>
      <c r="I95" s="57">
        <f t="shared" ca="1" si="7"/>
        <v>44131</v>
      </c>
      <c r="K95" s="58">
        <f t="shared" ca="1" si="8"/>
        <v>120.82409308692677</v>
      </c>
      <c r="Q95" s="50"/>
      <c r="R95" s="50"/>
    </row>
    <row r="96" spans="4:18" s="5" customFormat="1" x14ac:dyDescent="0.45">
      <c r="D96" s="53">
        <f t="shared" si="4"/>
        <v>199</v>
      </c>
      <c r="F96" s="53" t="str">
        <f t="shared" si="5"/>
        <v xml:space="preserve"> , </v>
      </c>
      <c r="I96" s="7">
        <f ca="1">TODAY()</f>
        <v>44131</v>
      </c>
      <c r="K96" s="43">
        <f t="shared" ca="1" si="8"/>
        <v>120.82409308692677</v>
      </c>
      <c r="Q96" s="48"/>
      <c r="R96" s="48"/>
    </row>
    <row r="97" spans="4:18" s="8" customFormat="1" x14ac:dyDescent="0.45">
      <c r="D97" s="53">
        <f t="shared" si="4"/>
        <v>199</v>
      </c>
      <c r="F97" s="53" t="str">
        <f t="shared" si="5"/>
        <v xml:space="preserve"> , </v>
      </c>
      <c r="I97" s="57">
        <f t="shared" ref="I97:I130" ca="1" si="9">TODAY()</f>
        <v>44131</v>
      </c>
      <c r="K97" s="58">
        <f t="shared" ca="1" si="8"/>
        <v>120.82409308692677</v>
      </c>
      <c r="Q97" s="50"/>
      <c r="R97" s="50"/>
    </row>
    <row r="98" spans="4:18" s="5" customFormat="1" x14ac:dyDescent="0.45">
      <c r="D98" s="53">
        <f t="shared" si="4"/>
        <v>199</v>
      </c>
      <c r="F98" s="53" t="str">
        <f t="shared" si="5"/>
        <v xml:space="preserve"> , </v>
      </c>
      <c r="I98" s="7">
        <f t="shared" ca="1" si="9"/>
        <v>44131</v>
      </c>
      <c r="K98" s="43">
        <f t="shared" ca="1" si="8"/>
        <v>120.82409308692677</v>
      </c>
      <c r="Q98" s="48"/>
      <c r="R98" s="48"/>
    </row>
    <row r="99" spans="4:18" s="8" customFormat="1" x14ac:dyDescent="0.45">
      <c r="D99" s="53">
        <f t="shared" si="4"/>
        <v>199</v>
      </c>
      <c r="F99" s="53" t="str">
        <f t="shared" si="5"/>
        <v xml:space="preserve"> , </v>
      </c>
      <c r="I99" s="57">
        <f t="shared" ca="1" si="9"/>
        <v>44131</v>
      </c>
      <c r="K99" s="58">
        <f t="shared" ca="1" si="8"/>
        <v>120.82409308692677</v>
      </c>
      <c r="Q99" s="50"/>
      <c r="R99" s="50"/>
    </row>
    <row r="100" spans="4:18" s="5" customFormat="1" x14ac:dyDescent="0.45">
      <c r="D100" s="53">
        <f t="shared" si="4"/>
        <v>199</v>
      </c>
      <c r="F100" s="53" t="str">
        <f t="shared" si="5"/>
        <v xml:space="preserve"> , </v>
      </c>
      <c r="I100" s="7">
        <f t="shared" ca="1" si="9"/>
        <v>44131</v>
      </c>
      <c r="K100" s="43">
        <f t="shared" ca="1" si="8"/>
        <v>120.82409308692677</v>
      </c>
      <c r="Q100" s="48"/>
      <c r="R100" s="48"/>
    </row>
    <row r="101" spans="4:18" s="8" customFormat="1" x14ac:dyDescent="0.45">
      <c r="D101" s="53">
        <f t="shared" si="4"/>
        <v>199</v>
      </c>
      <c r="F101" s="53" t="str">
        <f t="shared" si="5"/>
        <v xml:space="preserve"> , </v>
      </c>
      <c r="I101" s="57">
        <f t="shared" ca="1" si="9"/>
        <v>44131</v>
      </c>
      <c r="K101" s="58">
        <f t="shared" ca="1" si="8"/>
        <v>120.82409308692677</v>
      </c>
      <c r="Q101" s="50"/>
      <c r="R101" s="50"/>
    </row>
    <row r="102" spans="4:18" s="5" customFormat="1" x14ac:dyDescent="0.45">
      <c r="D102" s="53">
        <f t="shared" si="4"/>
        <v>199</v>
      </c>
      <c r="F102" s="53" t="str">
        <f t="shared" si="5"/>
        <v xml:space="preserve"> , </v>
      </c>
      <c r="I102" s="7">
        <f t="shared" ca="1" si="9"/>
        <v>44131</v>
      </c>
      <c r="K102" s="43">
        <f t="shared" ca="1" si="8"/>
        <v>120.82409308692677</v>
      </c>
      <c r="Q102" s="48"/>
      <c r="R102" s="48"/>
    </row>
    <row r="103" spans="4:18" s="8" customFormat="1" x14ac:dyDescent="0.45">
      <c r="D103" s="53">
        <f t="shared" si="4"/>
        <v>199</v>
      </c>
      <c r="F103" s="53" t="str">
        <f t="shared" si="5"/>
        <v xml:space="preserve"> , </v>
      </c>
      <c r="I103" s="57">
        <f t="shared" ca="1" si="9"/>
        <v>44131</v>
      </c>
      <c r="K103" s="58">
        <f t="shared" ca="1" si="8"/>
        <v>120.82409308692677</v>
      </c>
      <c r="Q103" s="50"/>
      <c r="R103" s="50"/>
    </row>
    <row r="104" spans="4:18" s="5" customFormat="1" x14ac:dyDescent="0.45">
      <c r="D104" s="53">
        <f t="shared" si="4"/>
        <v>199</v>
      </c>
      <c r="F104" s="53" t="str">
        <f t="shared" si="5"/>
        <v xml:space="preserve"> , </v>
      </c>
      <c r="I104" s="7">
        <f t="shared" ca="1" si="9"/>
        <v>44131</v>
      </c>
      <c r="K104" s="43">
        <f t="shared" ca="1" si="8"/>
        <v>120.82409308692677</v>
      </c>
      <c r="Q104" s="48"/>
      <c r="R104" s="48"/>
    </row>
    <row r="105" spans="4:18" s="8" customFormat="1" x14ac:dyDescent="0.45">
      <c r="D105" s="53">
        <f t="shared" si="4"/>
        <v>199</v>
      </c>
      <c r="F105" s="53" t="str">
        <f t="shared" si="5"/>
        <v xml:space="preserve"> , </v>
      </c>
      <c r="I105" s="57">
        <f t="shared" ca="1" si="9"/>
        <v>44131</v>
      </c>
      <c r="K105" s="58">
        <f t="shared" ca="1" si="8"/>
        <v>120.82409308692677</v>
      </c>
      <c r="Q105" s="50"/>
      <c r="R105" s="50"/>
    </row>
    <row r="106" spans="4:18" s="5" customFormat="1" x14ac:dyDescent="0.45">
      <c r="D106" s="53">
        <f t="shared" si="4"/>
        <v>199</v>
      </c>
      <c r="F106" s="53" t="str">
        <f t="shared" si="5"/>
        <v xml:space="preserve"> , </v>
      </c>
      <c r="I106" s="7">
        <f t="shared" ca="1" si="9"/>
        <v>44131</v>
      </c>
      <c r="K106" s="43">
        <f t="shared" ca="1" si="8"/>
        <v>120.82409308692677</v>
      </c>
      <c r="Q106" s="48"/>
      <c r="R106" s="48"/>
    </row>
    <row r="107" spans="4:18" s="8" customFormat="1" x14ac:dyDescent="0.45">
      <c r="D107" s="53">
        <f t="shared" si="4"/>
        <v>199</v>
      </c>
      <c r="F107" s="53" t="str">
        <f t="shared" si="5"/>
        <v xml:space="preserve"> , </v>
      </c>
      <c r="I107" s="57">
        <f t="shared" ca="1" si="9"/>
        <v>44131</v>
      </c>
      <c r="K107" s="58">
        <f t="shared" ca="1" si="8"/>
        <v>120.82409308692677</v>
      </c>
      <c r="Q107" s="50"/>
      <c r="R107" s="50"/>
    </row>
    <row r="108" spans="4:18" s="5" customFormat="1" x14ac:dyDescent="0.45">
      <c r="D108" s="53">
        <f t="shared" si="4"/>
        <v>199</v>
      </c>
      <c r="F108" s="53" t="str">
        <f t="shared" si="5"/>
        <v xml:space="preserve"> , </v>
      </c>
      <c r="I108" s="7">
        <f t="shared" ca="1" si="9"/>
        <v>44131</v>
      </c>
      <c r="K108" s="43">
        <f t="shared" ca="1" si="8"/>
        <v>120.82409308692677</v>
      </c>
      <c r="Q108" s="48"/>
      <c r="R108" s="48"/>
    </row>
    <row r="109" spans="4:18" s="8" customFormat="1" x14ac:dyDescent="0.45">
      <c r="D109" s="53">
        <f t="shared" si="4"/>
        <v>199</v>
      </c>
      <c r="F109" s="53" t="str">
        <f t="shared" si="5"/>
        <v xml:space="preserve"> , </v>
      </c>
      <c r="I109" s="57">
        <f t="shared" ca="1" si="9"/>
        <v>44131</v>
      </c>
      <c r="K109" s="58">
        <f t="shared" ca="1" si="8"/>
        <v>120.82409308692677</v>
      </c>
      <c r="Q109" s="50"/>
      <c r="R109" s="50"/>
    </row>
    <row r="110" spans="4:18" s="5" customFormat="1" x14ac:dyDescent="0.45">
      <c r="D110" s="53">
        <f t="shared" si="4"/>
        <v>199</v>
      </c>
      <c r="F110" s="53" t="str">
        <f t="shared" si="5"/>
        <v xml:space="preserve"> , </v>
      </c>
      <c r="I110" s="7">
        <f t="shared" ca="1" si="9"/>
        <v>44131</v>
      </c>
      <c r="K110" s="43">
        <f t="shared" ca="1" si="8"/>
        <v>120.82409308692677</v>
      </c>
      <c r="Q110" s="48"/>
      <c r="R110" s="48"/>
    </row>
    <row r="111" spans="4:18" s="8" customFormat="1" x14ac:dyDescent="0.45">
      <c r="D111" s="53">
        <f t="shared" si="4"/>
        <v>199</v>
      </c>
      <c r="F111" s="53" t="str">
        <f t="shared" si="5"/>
        <v xml:space="preserve"> , </v>
      </c>
      <c r="I111" s="57">
        <f t="shared" ca="1" si="9"/>
        <v>44131</v>
      </c>
      <c r="K111" s="58">
        <f t="shared" ca="1" si="8"/>
        <v>120.82409308692677</v>
      </c>
      <c r="Q111" s="50"/>
      <c r="R111" s="50"/>
    </row>
    <row r="112" spans="4:18" s="5" customFormat="1" x14ac:dyDescent="0.45">
      <c r="D112" s="53">
        <f t="shared" si="4"/>
        <v>199</v>
      </c>
      <c r="F112" s="53" t="str">
        <f t="shared" si="5"/>
        <v xml:space="preserve"> , </v>
      </c>
      <c r="I112" s="7">
        <f t="shared" ca="1" si="9"/>
        <v>44131</v>
      </c>
      <c r="K112" s="43">
        <f ca="1">(I112-J112)/365.25</f>
        <v>120.82409308692677</v>
      </c>
      <c r="Q112" s="48"/>
      <c r="R112" s="48"/>
    </row>
    <row r="113" spans="4:18" s="8" customFormat="1" x14ac:dyDescent="0.45">
      <c r="D113" s="53">
        <f t="shared" si="4"/>
        <v>199</v>
      </c>
      <c r="F113" s="53" t="str">
        <f t="shared" si="5"/>
        <v xml:space="preserve"> , </v>
      </c>
      <c r="I113" s="57">
        <f t="shared" ca="1" si="9"/>
        <v>44131</v>
      </c>
      <c r="K113" s="58">
        <f t="shared" ref="K113:K126" ca="1" si="10">(I113-J113)/365.25</f>
        <v>120.82409308692677</v>
      </c>
      <c r="Q113" s="50"/>
      <c r="R113" s="50"/>
    </row>
    <row r="114" spans="4:18" s="5" customFormat="1" x14ac:dyDescent="0.45">
      <c r="D114" s="53">
        <f t="shared" si="4"/>
        <v>199</v>
      </c>
      <c r="F114" s="53" t="str">
        <f t="shared" si="5"/>
        <v xml:space="preserve"> , </v>
      </c>
      <c r="I114" s="7">
        <f t="shared" ca="1" si="9"/>
        <v>44131</v>
      </c>
      <c r="K114" s="43">
        <f t="shared" ca="1" si="10"/>
        <v>120.82409308692677</v>
      </c>
      <c r="Q114" s="48"/>
      <c r="R114" s="48"/>
    </row>
    <row r="115" spans="4:18" s="8" customFormat="1" x14ac:dyDescent="0.45">
      <c r="D115" s="53">
        <f t="shared" si="4"/>
        <v>199</v>
      </c>
      <c r="F115" s="53" t="str">
        <f t="shared" si="5"/>
        <v xml:space="preserve"> , </v>
      </c>
      <c r="I115" s="57">
        <f t="shared" ca="1" si="9"/>
        <v>44131</v>
      </c>
      <c r="K115" s="58">
        <f t="shared" ca="1" si="10"/>
        <v>120.82409308692677</v>
      </c>
      <c r="Q115" s="50"/>
      <c r="R115" s="50"/>
    </row>
    <row r="116" spans="4:18" s="5" customFormat="1" x14ac:dyDescent="0.45">
      <c r="D116" s="53">
        <f t="shared" si="4"/>
        <v>199</v>
      </c>
      <c r="F116" s="53" t="str">
        <f t="shared" si="5"/>
        <v xml:space="preserve"> , </v>
      </c>
      <c r="I116" s="7">
        <f t="shared" ca="1" si="9"/>
        <v>44131</v>
      </c>
      <c r="K116" s="43">
        <f t="shared" ca="1" si="10"/>
        <v>120.82409308692677</v>
      </c>
      <c r="Q116" s="48"/>
      <c r="R116" s="48"/>
    </row>
    <row r="117" spans="4:18" s="8" customFormat="1" x14ac:dyDescent="0.45">
      <c r="D117" s="53">
        <f t="shared" si="4"/>
        <v>199</v>
      </c>
      <c r="F117" s="53" t="str">
        <f t="shared" si="5"/>
        <v xml:space="preserve"> , </v>
      </c>
      <c r="I117" s="57">
        <f t="shared" ca="1" si="9"/>
        <v>44131</v>
      </c>
      <c r="K117" s="58">
        <f t="shared" ca="1" si="10"/>
        <v>120.82409308692677</v>
      </c>
      <c r="Q117" s="50"/>
      <c r="R117" s="50"/>
    </row>
    <row r="118" spans="4:18" s="5" customFormat="1" x14ac:dyDescent="0.45">
      <c r="D118" s="53">
        <f t="shared" si="4"/>
        <v>199</v>
      </c>
      <c r="F118" s="53" t="str">
        <f t="shared" si="5"/>
        <v xml:space="preserve"> , </v>
      </c>
      <c r="I118" s="7">
        <f t="shared" ca="1" si="9"/>
        <v>44131</v>
      </c>
      <c r="K118" s="43">
        <f t="shared" ca="1" si="10"/>
        <v>120.82409308692677</v>
      </c>
      <c r="Q118" s="48"/>
      <c r="R118" s="48"/>
    </row>
    <row r="119" spans="4:18" s="8" customFormat="1" x14ac:dyDescent="0.45">
      <c r="D119" s="53">
        <f t="shared" si="4"/>
        <v>199</v>
      </c>
      <c r="F119" s="53" t="str">
        <f t="shared" si="5"/>
        <v xml:space="preserve"> , </v>
      </c>
      <c r="I119" s="57">
        <f t="shared" ca="1" si="9"/>
        <v>44131</v>
      </c>
      <c r="K119" s="58">
        <f t="shared" ca="1" si="10"/>
        <v>120.82409308692677</v>
      </c>
      <c r="Q119" s="50"/>
      <c r="R119" s="50"/>
    </row>
    <row r="120" spans="4:18" s="5" customFormat="1" x14ac:dyDescent="0.45">
      <c r="D120" s="53">
        <f t="shared" si="4"/>
        <v>199</v>
      </c>
      <c r="F120" s="53" t="str">
        <f t="shared" si="5"/>
        <v xml:space="preserve"> , </v>
      </c>
      <c r="I120" s="7">
        <f t="shared" ca="1" si="9"/>
        <v>44131</v>
      </c>
      <c r="K120" s="43">
        <f t="shared" ca="1" si="10"/>
        <v>120.82409308692677</v>
      </c>
      <c r="Q120" s="48"/>
      <c r="R120" s="48"/>
    </row>
    <row r="121" spans="4:18" s="8" customFormat="1" x14ac:dyDescent="0.45">
      <c r="D121" s="53">
        <f t="shared" si="4"/>
        <v>199</v>
      </c>
      <c r="F121" s="53" t="str">
        <f t="shared" si="5"/>
        <v xml:space="preserve"> , </v>
      </c>
      <c r="I121" s="57">
        <f t="shared" ca="1" si="9"/>
        <v>44131</v>
      </c>
      <c r="K121" s="58">
        <f t="shared" ca="1" si="10"/>
        <v>120.82409308692677</v>
      </c>
      <c r="Q121" s="50"/>
      <c r="R121" s="50"/>
    </row>
    <row r="122" spans="4:18" s="5" customFormat="1" x14ac:dyDescent="0.45">
      <c r="D122" s="53">
        <f t="shared" si="4"/>
        <v>199</v>
      </c>
      <c r="F122" s="53" t="str">
        <f t="shared" si="5"/>
        <v xml:space="preserve"> , </v>
      </c>
      <c r="I122" s="7">
        <f t="shared" ca="1" si="9"/>
        <v>44131</v>
      </c>
      <c r="K122" s="43">
        <f t="shared" ca="1" si="10"/>
        <v>120.82409308692677</v>
      </c>
      <c r="Q122" s="48"/>
      <c r="R122" s="48"/>
    </row>
    <row r="123" spans="4:18" s="8" customFormat="1" x14ac:dyDescent="0.45">
      <c r="D123" s="53">
        <f t="shared" si="4"/>
        <v>199</v>
      </c>
      <c r="F123" s="53" t="str">
        <f t="shared" si="5"/>
        <v xml:space="preserve"> , </v>
      </c>
      <c r="I123" s="57">
        <f t="shared" ca="1" si="9"/>
        <v>44131</v>
      </c>
      <c r="K123" s="58">
        <f t="shared" ca="1" si="10"/>
        <v>120.82409308692677</v>
      </c>
      <c r="Q123" s="50"/>
      <c r="R123" s="50"/>
    </row>
    <row r="124" spans="4:18" s="5" customFormat="1" x14ac:dyDescent="0.45">
      <c r="D124" s="53">
        <f t="shared" si="4"/>
        <v>199</v>
      </c>
      <c r="F124" s="53" t="str">
        <f t="shared" si="5"/>
        <v xml:space="preserve"> , </v>
      </c>
      <c r="I124" s="7">
        <f t="shared" ca="1" si="9"/>
        <v>44131</v>
      </c>
      <c r="K124" s="43">
        <f t="shared" ca="1" si="10"/>
        <v>120.82409308692677</v>
      </c>
      <c r="Q124" s="48"/>
      <c r="R124" s="48"/>
    </row>
    <row r="125" spans="4:18" s="8" customFormat="1" x14ac:dyDescent="0.45">
      <c r="D125" s="53">
        <f t="shared" si="4"/>
        <v>199</v>
      </c>
      <c r="F125" s="53" t="str">
        <f t="shared" si="5"/>
        <v xml:space="preserve"> , </v>
      </c>
      <c r="I125" s="57">
        <f ca="1">TODAY()</f>
        <v>44131</v>
      </c>
      <c r="K125" s="58">
        <f t="shared" ca="1" si="10"/>
        <v>120.82409308692677</v>
      </c>
      <c r="Q125" s="50"/>
      <c r="R125" s="50"/>
    </row>
    <row r="126" spans="4:18" s="5" customFormat="1" x14ac:dyDescent="0.45">
      <c r="D126" s="53">
        <f t="shared" si="4"/>
        <v>199</v>
      </c>
      <c r="F126" s="53" t="str">
        <f t="shared" si="5"/>
        <v xml:space="preserve"> , </v>
      </c>
      <c r="I126" s="7">
        <f t="shared" ca="1" si="9"/>
        <v>44131</v>
      </c>
      <c r="K126" s="43">
        <f t="shared" ca="1" si="10"/>
        <v>120.82409308692677</v>
      </c>
      <c r="Q126" s="48"/>
      <c r="R126" s="48"/>
    </row>
    <row r="127" spans="4:18" s="8" customFormat="1" x14ac:dyDescent="0.45">
      <c r="D127" s="53">
        <f t="shared" si="4"/>
        <v>199</v>
      </c>
      <c r="F127" s="53" t="str">
        <f t="shared" si="5"/>
        <v xml:space="preserve"> , </v>
      </c>
      <c r="I127" s="57">
        <f t="shared" ca="1" si="9"/>
        <v>44131</v>
      </c>
      <c r="K127" s="58">
        <f ca="1">(I127-J127)/365.25</f>
        <v>120.82409308692677</v>
      </c>
      <c r="Q127" s="50"/>
      <c r="R127" s="50"/>
    </row>
    <row r="128" spans="4:18" s="5" customFormat="1" x14ac:dyDescent="0.45">
      <c r="D128" s="53">
        <f t="shared" si="4"/>
        <v>199</v>
      </c>
      <c r="F128" s="53" t="str">
        <f t="shared" si="5"/>
        <v xml:space="preserve"> , </v>
      </c>
      <c r="I128" s="7">
        <f t="shared" ca="1" si="9"/>
        <v>44131</v>
      </c>
      <c r="K128" s="43">
        <f t="shared" ref="K128:K149" ca="1" si="11">(I128-J128)/365.25</f>
        <v>120.82409308692677</v>
      </c>
      <c r="Q128" s="48"/>
      <c r="R128" s="48"/>
    </row>
    <row r="129" spans="4:18" s="8" customFormat="1" x14ac:dyDescent="0.45">
      <c r="D129" s="53">
        <f t="shared" si="4"/>
        <v>199</v>
      </c>
      <c r="F129" s="53" t="str">
        <f t="shared" si="5"/>
        <v xml:space="preserve"> , </v>
      </c>
      <c r="I129" s="57">
        <f t="shared" ca="1" si="9"/>
        <v>44131</v>
      </c>
      <c r="K129" s="58">
        <f t="shared" ca="1" si="11"/>
        <v>120.82409308692677</v>
      </c>
      <c r="Q129" s="50"/>
      <c r="R129" s="50"/>
    </row>
    <row r="130" spans="4:18" s="5" customFormat="1" x14ac:dyDescent="0.45">
      <c r="D130" s="53">
        <f t="shared" ref="D130:D193" si="12">COUNTIF($F$2:$F$200,F131)</f>
        <v>199</v>
      </c>
      <c r="F130" s="53" t="str">
        <f t="shared" si="5"/>
        <v xml:space="preserve"> , </v>
      </c>
      <c r="I130" s="7">
        <f t="shared" ca="1" si="9"/>
        <v>44131</v>
      </c>
      <c r="K130" s="43">
        <f t="shared" ca="1" si="11"/>
        <v>120.82409308692677</v>
      </c>
      <c r="Q130" s="48"/>
      <c r="R130" s="48"/>
    </row>
    <row r="131" spans="4:18" s="8" customFormat="1" x14ac:dyDescent="0.45">
      <c r="D131" s="53">
        <f t="shared" si="12"/>
        <v>199</v>
      </c>
      <c r="F131" s="53" t="str">
        <f t="shared" ref="F131:F181" si="13">CONCATENATE(G131," , ",H131)</f>
        <v xml:space="preserve"> , </v>
      </c>
      <c r="I131" s="57">
        <f ca="1">TODAY()</f>
        <v>44131</v>
      </c>
      <c r="K131" s="58">
        <f t="shared" ca="1" si="11"/>
        <v>120.82409308692677</v>
      </c>
      <c r="Q131" s="50"/>
      <c r="R131" s="50"/>
    </row>
    <row r="132" spans="4:18" s="5" customFormat="1" x14ac:dyDescent="0.45">
      <c r="D132" s="53">
        <f t="shared" si="12"/>
        <v>199</v>
      </c>
      <c r="F132" s="53" t="str">
        <f t="shared" si="13"/>
        <v xml:space="preserve"> , </v>
      </c>
      <c r="I132" s="7">
        <f t="shared" ref="I132:I174" ca="1" si="14">TODAY()</f>
        <v>44131</v>
      </c>
      <c r="K132" s="43">
        <f t="shared" ca="1" si="11"/>
        <v>120.82409308692677</v>
      </c>
      <c r="Q132" s="48"/>
      <c r="R132" s="48"/>
    </row>
    <row r="133" spans="4:18" s="8" customFormat="1" x14ac:dyDescent="0.45">
      <c r="D133" s="53">
        <f t="shared" si="12"/>
        <v>199</v>
      </c>
      <c r="F133" s="53" t="str">
        <f t="shared" si="13"/>
        <v xml:space="preserve"> , </v>
      </c>
      <c r="I133" s="57">
        <f t="shared" ca="1" si="14"/>
        <v>44131</v>
      </c>
      <c r="K133" s="58">
        <f t="shared" ca="1" si="11"/>
        <v>120.82409308692677</v>
      </c>
      <c r="Q133" s="50"/>
      <c r="R133" s="50"/>
    </row>
    <row r="134" spans="4:18" s="5" customFormat="1" x14ac:dyDescent="0.45">
      <c r="D134" s="53">
        <f t="shared" si="12"/>
        <v>199</v>
      </c>
      <c r="F134" s="53" t="str">
        <f t="shared" si="13"/>
        <v xml:space="preserve"> , </v>
      </c>
      <c r="I134" s="7">
        <f t="shared" ca="1" si="14"/>
        <v>44131</v>
      </c>
      <c r="K134" s="43">
        <f t="shared" ca="1" si="11"/>
        <v>120.82409308692677</v>
      </c>
      <c r="Q134" s="48"/>
      <c r="R134" s="48"/>
    </row>
    <row r="135" spans="4:18" s="8" customFormat="1" x14ac:dyDescent="0.45">
      <c r="D135" s="53">
        <f t="shared" si="12"/>
        <v>199</v>
      </c>
      <c r="F135" s="53" t="str">
        <f t="shared" si="13"/>
        <v xml:space="preserve"> , </v>
      </c>
      <c r="I135" s="57">
        <f t="shared" ca="1" si="14"/>
        <v>44131</v>
      </c>
      <c r="K135" s="58">
        <f t="shared" ca="1" si="11"/>
        <v>120.82409308692677</v>
      </c>
      <c r="Q135" s="50"/>
      <c r="R135" s="50"/>
    </row>
    <row r="136" spans="4:18" s="5" customFormat="1" x14ac:dyDescent="0.45">
      <c r="D136" s="53">
        <f t="shared" si="12"/>
        <v>199</v>
      </c>
      <c r="F136" s="53" t="str">
        <f t="shared" si="13"/>
        <v xml:space="preserve"> , </v>
      </c>
      <c r="I136" s="7">
        <f t="shared" ca="1" si="14"/>
        <v>44131</v>
      </c>
      <c r="K136" s="43">
        <f t="shared" ca="1" si="11"/>
        <v>120.82409308692677</v>
      </c>
      <c r="Q136" s="48"/>
      <c r="R136" s="48"/>
    </row>
    <row r="137" spans="4:18" s="8" customFormat="1" x14ac:dyDescent="0.45">
      <c r="D137" s="53">
        <f t="shared" si="12"/>
        <v>199</v>
      </c>
      <c r="F137" s="53" t="str">
        <f t="shared" si="13"/>
        <v xml:space="preserve"> , </v>
      </c>
      <c r="I137" s="57">
        <f t="shared" ca="1" si="14"/>
        <v>44131</v>
      </c>
      <c r="K137" s="58">
        <f t="shared" ca="1" si="11"/>
        <v>120.82409308692677</v>
      </c>
      <c r="Q137" s="50"/>
      <c r="R137" s="50"/>
    </row>
    <row r="138" spans="4:18" s="5" customFormat="1" x14ac:dyDescent="0.45">
      <c r="D138" s="53">
        <f t="shared" si="12"/>
        <v>199</v>
      </c>
      <c r="F138" s="53" t="str">
        <f t="shared" si="13"/>
        <v xml:space="preserve"> , </v>
      </c>
      <c r="I138" s="7">
        <f t="shared" ca="1" si="14"/>
        <v>44131</v>
      </c>
      <c r="K138" s="43">
        <f t="shared" ca="1" si="11"/>
        <v>120.82409308692677</v>
      </c>
      <c r="Q138" s="48"/>
      <c r="R138" s="48"/>
    </row>
    <row r="139" spans="4:18" s="8" customFormat="1" x14ac:dyDescent="0.45">
      <c r="D139" s="53">
        <f t="shared" si="12"/>
        <v>199</v>
      </c>
      <c r="F139" s="53" t="str">
        <f t="shared" si="13"/>
        <v xml:space="preserve"> , </v>
      </c>
      <c r="I139" s="57">
        <f t="shared" ca="1" si="14"/>
        <v>44131</v>
      </c>
      <c r="K139" s="58">
        <f t="shared" ca="1" si="11"/>
        <v>120.82409308692677</v>
      </c>
      <c r="Q139" s="50"/>
      <c r="R139" s="50"/>
    </row>
    <row r="140" spans="4:18" s="5" customFormat="1" x14ac:dyDescent="0.45">
      <c r="D140" s="53">
        <f t="shared" si="12"/>
        <v>199</v>
      </c>
      <c r="F140" s="53" t="str">
        <f t="shared" si="13"/>
        <v xml:space="preserve"> , </v>
      </c>
      <c r="I140" s="7">
        <f t="shared" ca="1" si="14"/>
        <v>44131</v>
      </c>
      <c r="K140" s="43">
        <f t="shared" ca="1" si="11"/>
        <v>120.82409308692677</v>
      </c>
      <c r="Q140" s="48"/>
      <c r="R140" s="48"/>
    </row>
    <row r="141" spans="4:18" s="8" customFormat="1" x14ac:dyDescent="0.45">
      <c r="D141" s="53">
        <f t="shared" si="12"/>
        <v>199</v>
      </c>
      <c r="F141" s="53" t="str">
        <f t="shared" si="13"/>
        <v xml:space="preserve"> , </v>
      </c>
      <c r="I141" s="57">
        <f t="shared" ca="1" si="14"/>
        <v>44131</v>
      </c>
      <c r="K141" s="58">
        <f t="shared" ca="1" si="11"/>
        <v>120.82409308692677</v>
      </c>
      <c r="Q141" s="50"/>
      <c r="R141" s="50"/>
    </row>
    <row r="142" spans="4:18" s="5" customFormat="1" x14ac:dyDescent="0.45">
      <c r="D142" s="53">
        <f t="shared" si="12"/>
        <v>199</v>
      </c>
      <c r="F142" s="53" t="str">
        <f t="shared" si="13"/>
        <v xml:space="preserve"> , </v>
      </c>
      <c r="I142" s="7">
        <f t="shared" ca="1" si="14"/>
        <v>44131</v>
      </c>
      <c r="K142" s="43">
        <f t="shared" ca="1" si="11"/>
        <v>120.82409308692677</v>
      </c>
      <c r="Q142" s="48"/>
      <c r="R142" s="48"/>
    </row>
    <row r="143" spans="4:18" s="8" customFormat="1" x14ac:dyDescent="0.45">
      <c r="D143" s="53">
        <f t="shared" si="12"/>
        <v>199</v>
      </c>
      <c r="F143" s="53" t="str">
        <f t="shared" si="13"/>
        <v xml:space="preserve"> , </v>
      </c>
      <c r="I143" s="57">
        <f t="shared" ca="1" si="14"/>
        <v>44131</v>
      </c>
      <c r="K143" s="58">
        <f t="shared" ca="1" si="11"/>
        <v>120.82409308692677</v>
      </c>
      <c r="Q143" s="50"/>
      <c r="R143" s="50"/>
    </row>
    <row r="144" spans="4:18" s="5" customFormat="1" x14ac:dyDescent="0.45">
      <c r="D144" s="53">
        <f t="shared" si="12"/>
        <v>199</v>
      </c>
      <c r="F144" s="53" t="str">
        <f t="shared" si="13"/>
        <v xml:space="preserve"> , </v>
      </c>
      <c r="I144" s="7">
        <f t="shared" ca="1" si="14"/>
        <v>44131</v>
      </c>
      <c r="K144" s="43">
        <f t="shared" ca="1" si="11"/>
        <v>120.82409308692677</v>
      </c>
      <c r="Q144" s="48"/>
      <c r="R144" s="48"/>
    </row>
    <row r="145" spans="4:18" s="8" customFormat="1" x14ac:dyDescent="0.45">
      <c r="D145" s="53">
        <f t="shared" si="12"/>
        <v>199</v>
      </c>
      <c r="F145" s="53" t="str">
        <f t="shared" si="13"/>
        <v xml:space="preserve"> , </v>
      </c>
      <c r="I145" s="57">
        <f t="shared" ca="1" si="14"/>
        <v>44131</v>
      </c>
      <c r="K145" s="58">
        <f t="shared" ca="1" si="11"/>
        <v>120.82409308692677</v>
      </c>
      <c r="Q145" s="50"/>
      <c r="R145" s="50"/>
    </row>
    <row r="146" spans="4:18" s="5" customFormat="1" x14ac:dyDescent="0.45">
      <c r="D146" s="53">
        <f t="shared" si="12"/>
        <v>199</v>
      </c>
      <c r="F146" s="53" t="str">
        <f t="shared" si="13"/>
        <v xml:space="preserve"> , </v>
      </c>
      <c r="I146" s="7">
        <f t="shared" ca="1" si="14"/>
        <v>44131</v>
      </c>
      <c r="K146" s="43">
        <f t="shared" ca="1" si="11"/>
        <v>120.82409308692677</v>
      </c>
      <c r="Q146" s="48"/>
      <c r="R146" s="48"/>
    </row>
    <row r="147" spans="4:18" s="8" customFormat="1" x14ac:dyDescent="0.45">
      <c r="D147" s="53">
        <f t="shared" si="12"/>
        <v>199</v>
      </c>
      <c r="F147" s="53" t="str">
        <f t="shared" si="13"/>
        <v xml:space="preserve"> , </v>
      </c>
      <c r="I147" s="57">
        <f t="shared" ca="1" si="14"/>
        <v>44131</v>
      </c>
      <c r="K147" s="58">
        <f t="shared" ca="1" si="11"/>
        <v>120.82409308692677</v>
      </c>
      <c r="Q147" s="50"/>
      <c r="R147" s="50"/>
    </row>
    <row r="148" spans="4:18" s="5" customFormat="1" x14ac:dyDescent="0.45">
      <c r="D148" s="53">
        <f t="shared" si="12"/>
        <v>199</v>
      </c>
      <c r="F148" s="53" t="str">
        <f t="shared" si="13"/>
        <v xml:space="preserve"> , </v>
      </c>
      <c r="I148" s="7">
        <f t="shared" ca="1" si="14"/>
        <v>44131</v>
      </c>
      <c r="K148" s="43">
        <f t="shared" ca="1" si="11"/>
        <v>120.82409308692677</v>
      </c>
      <c r="Q148" s="48"/>
      <c r="R148" s="48"/>
    </row>
    <row r="149" spans="4:18" s="8" customFormat="1" x14ac:dyDescent="0.45">
      <c r="D149" s="53">
        <f t="shared" si="12"/>
        <v>199</v>
      </c>
      <c r="F149" s="53" t="str">
        <f t="shared" si="13"/>
        <v xml:space="preserve"> , </v>
      </c>
      <c r="I149" s="57">
        <f t="shared" ca="1" si="14"/>
        <v>44131</v>
      </c>
      <c r="K149" s="58">
        <f t="shared" ca="1" si="11"/>
        <v>120.82409308692677</v>
      </c>
      <c r="Q149" s="50"/>
      <c r="R149" s="50"/>
    </row>
    <row r="150" spans="4:18" s="5" customFormat="1" x14ac:dyDescent="0.45">
      <c r="D150" s="53">
        <f t="shared" si="12"/>
        <v>199</v>
      </c>
      <c r="F150" s="53" t="str">
        <f t="shared" si="13"/>
        <v xml:space="preserve"> , </v>
      </c>
      <c r="I150" s="7">
        <f t="shared" ca="1" si="14"/>
        <v>44131</v>
      </c>
      <c r="K150" s="43">
        <f ca="1">(I150-J150)/365.25</f>
        <v>120.82409308692677</v>
      </c>
      <c r="Q150" s="48"/>
      <c r="R150" s="48"/>
    </row>
    <row r="151" spans="4:18" s="8" customFormat="1" x14ac:dyDescent="0.45">
      <c r="D151" s="53">
        <f t="shared" si="12"/>
        <v>199</v>
      </c>
      <c r="F151" s="53" t="str">
        <f t="shared" si="13"/>
        <v xml:space="preserve"> , </v>
      </c>
      <c r="I151" s="57">
        <f t="shared" ca="1" si="14"/>
        <v>44131</v>
      </c>
      <c r="K151" s="58">
        <f t="shared" ref="K151:K164" ca="1" si="15">(I151-J151)/365.25</f>
        <v>120.82409308692677</v>
      </c>
      <c r="Q151" s="50"/>
      <c r="R151" s="50"/>
    </row>
    <row r="152" spans="4:18" s="5" customFormat="1" x14ac:dyDescent="0.45">
      <c r="D152" s="53">
        <f t="shared" si="12"/>
        <v>199</v>
      </c>
      <c r="F152" s="53" t="str">
        <f t="shared" si="13"/>
        <v xml:space="preserve"> , </v>
      </c>
      <c r="I152" s="7">
        <f t="shared" ca="1" si="14"/>
        <v>44131</v>
      </c>
      <c r="K152" s="43">
        <f t="shared" ca="1" si="15"/>
        <v>120.82409308692677</v>
      </c>
      <c r="Q152" s="48"/>
      <c r="R152" s="48"/>
    </row>
    <row r="153" spans="4:18" s="8" customFormat="1" x14ac:dyDescent="0.45">
      <c r="D153" s="53">
        <f t="shared" si="12"/>
        <v>199</v>
      </c>
      <c r="F153" s="53" t="str">
        <f t="shared" si="13"/>
        <v xml:space="preserve"> , </v>
      </c>
      <c r="I153" s="57">
        <f t="shared" ca="1" si="14"/>
        <v>44131</v>
      </c>
      <c r="K153" s="58">
        <f t="shared" ca="1" si="15"/>
        <v>120.82409308692677</v>
      </c>
      <c r="Q153" s="50"/>
      <c r="R153" s="50"/>
    </row>
    <row r="154" spans="4:18" s="5" customFormat="1" x14ac:dyDescent="0.45">
      <c r="D154" s="53">
        <f t="shared" si="12"/>
        <v>199</v>
      </c>
      <c r="F154" s="53" t="str">
        <f t="shared" si="13"/>
        <v xml:space="preserve"> , </v>
      </c>
      <c r="I154" s="7">
        <f t="shared" ca="1" si="14"/>
        <v>44131</v>
      </c>
      <c r="K154" s="43">
        <f t="shared" ca="1" si="15"/>
        <v>120.82409308692677</v>
      </c>
      <c r="Q154" s="48"/>
      <c r="R154" s="48"/>
    </row>
    <row r="155" spans="4:18" s="8" customFormat="1" x14ac:dyDescent="0.45">
      <c r="D155" s="53">
        <f t="shared" si="12"/>
        <v>199</v>
      </c>
      <c r="F155" s="53" t="str">
        <f t="shared" si="13"/>
        <v xml:space="preserve"> , </v>
      </c>
      <c r="I155" s="57">
        <f t="shared" ca="1" si="14"/>
        <v>44131</v>
      </c>
      <c r="K155" s="58">
        <f t="shared" ca="1" si="15"/>
        <v>120.82409308692677</v>
      </c>
      <c r="Q155" s="50"/>
      <c r="R155" s="50"/>
    </row>
    <row r="156" spans="4:18" s="5" customFormat="1" x14ac:dyDescent="0.45">
      <c r="D156" s="53">
        <f t="shared" si="12"/>
        <v>199</v>
      </c>
      <c r="F156" s="53" t="str">
        <f t="shared" si="13"/>
        <v xml:space="preserve"> , </v>
      </c>
      <c r="I156" s="7">
        <f t="shared" ca="1" si="14"/>
        <v>44131</v>
      </c>
      <c r="K156" s="43">
        <f t="shared" ca="1" si="15"/>
        <v>120.82409308692677</v>
      </c>
      <c r="Q156" s="48"/>
      <c r="R156" s="48"/>
    </row>
    <row r="157" spans="4:18" s="8" customFormat="1" x14ac:dyDescent="0.45">
      <c r="D157" s="53">
        <f t="shared" si="12"/>
        <v>199</v>
      </c>
      <c r="F157" s="53" t="str">
        <f t="shared" si="13"/>
        <v xml:space="preserve"> , </v>
      </c>
      <c r="I157" s="57">
        <f t="shared" ca="1" si="14"/>
        <v>44131</v>
      </c>
      <c r="K157" s="58">
        <f t="shared" ca="1" si="15"/>
        <v>120.82409308692677</v>
      </c>
      <c r="Q157" s="50"/>
      <c r="R157" s="50"/>
    </row>
    <row r="158" spans="4:18" s="5" customFormat="1" x14ac:dyDescent="0.45">
      <c r="D158" s="53">
        <f t="shared" si="12"/>
        <v>199</v>
      </c>
      <c r="F158" s="53" t="str">
        <f t="shared" si="13"/>
        <v xml:space="preserve"> , </v>
      </c>
      <c r="I158" s="7">
        <f t="shared" ca="1" si="14"/>
        <v>44131</v>
      </c>
      <c r="K158" s="43">
        <f t="shared" ca="1" si="15"/>
        <v>120.82409308692677</v>
      </c>
      <c r="Q158" s="48"/>
      <c r="R158" s="48"/>
    </row>
    <row r="159" spans="4:18" s="8" customFormat="1" x14ac:dyDescent="0.45">
      <c r="D159" s="53">
        <f t="shared" si="12"/>
        <v>199</v>
      </c>
      <c r="F159" s="53" t="str">
        <f t="shared" si="13"/>
        <v xml:space="preserve"> , </v>
      </c>
      <c r="I159" s="57">
        <f t="shared" ca="1" si="14"/>
        <v>44131</v>
      </c>
      <c r="K159" s="58">
        <f t="shared" ca="1" si="15"/>
        <v>120.82409308692677</v>
      </c>
      <c r="Q159" s="50"/>
      <c r="R159" s="50"/>
    </row>
    <row r="160" spans="4:18" s="5" customFormat="1" x14ac:dyDescent="0.45">
      <c r="D160" s="53">
        <f t="shared" si="12"/>
        <v>199</v>
      </c>
      <c r="F160" s="53" t="str">
        <f t="shared" si="13"/>
        <v xml:space="preserve"> , </v>
      </c>
      <c r="I160" s="7">
        <f ca="1">TODAY()</f>
        <v>44131</v>
      </c>
      <c r="K160" s="43">
        <f t="shared" ca="1" si="15"/>
        <v>120.82409308692677</v>
      </c>
      <c r="Q160" s="48"/>
      <c r="R160" s="48"/>
    </row>
    <row r="161" spans="4:18" s="8" customFormat="1" x14ac:dyDescent="0.45">
      <c r="D161" s="53">
        <f t="shared" si="12"/>
        <v>199</v>
      </c>
      <c r="F161" s="53" t="str">
        <f t="shared" si="13"/>
        <v xml:space="preserve"> , </v>
      </c>
      <c r="I161" s="57">
        <f t="shared" ca="1" si="14"/>
        <v>44131</v>
      </c>
      <c r="K161" s="58">
        <f t="shared" ca="1" si="15"/>
        <v>120.82409308692677</v>
      </c>
      <c r="Q161" s="50"/>
      <c r="R161" s="50"/>
    </row>
    <row r="162" spans="4:18" s="5" customFormat="1" x14ac:dyDescent="0.45">
      <c r="D162" s="53">
        <f t="shared" si="12"/>
        <v>199</v>
      </c>
      <c r="F162" s="53" t="str">
        <f t="shared" si="13"/>
        <v xml:space="preserve"> , </v>
      </c>
      <c r="I162" s="7">
        <f t="shared" ca="1" si="14"/>
        <v>44131</v>
      </c>
      <c r="K162" s="43">
        <f t="shared" ca="1" si="15"/>
        <v>120.82409308692677</v>
      </c>
      <c r="Q162" s="48"/>
      <c r="R162" s="48"/>
    </row>
    <row r="163" spans="4:18" s="8" customFormat="1" x14ac:dyDescent="0.45">
      <c r="D163" s="53">
        <f t="shared" si="12"/>
        <v>199</v>
      </c>
      <c r="F163" s="53" t="str">
        <f t="shared" si="13"/>
        <v xml:space="preserve"> , </v>
      </c>
      <c r="I163" s="57">
        <f t="shared" ca="1" si="14"/>
        <v>44131</v>
      </c>
      <c r="K163" s="58">
        <f t="shared" ca="1" si="15"/>
        <v>120.82409308692677</v>
      </c>
      <c r="Q163" s="50"/>
      <c r="R163" s="50"/>
    </row>
    <row r="164" spans="4:18" s="5" customFormat="1" x14ac:dyDescent="0.45">
      <c r="D164" s="53">
        <f t="shared" si="12"/>
        <v>199</v>
      </c>
      <c r="F164" s="53" t="str">
        <f t="shared" si="13"/>
        <v xml:space="preserve"> , </v>
      </c>
      <c r="I164" s="7">
        <f t="shared" ca="1" si="14"/>
        <v>44131</v>
      </c>
      <c r="K164" s="43">
        <f t="shared" ca="1" si="15"/>
        <v>120.82409308692677</v>
      </c>
      <c r="Q164" s="48"/>
      <c r="R164" s="48"/>
    </row>
    <row r="165" spans="4:18" s="8" customFormat="1" x14ac:dyDescent="0.45">
      <c r="D165" s="53">
        <f t="shared" si="12"/>
        <v>199</v>
      </c>
      <c r="F165" s="53" t="str">
        <f t="shared" si="13"/>
        <v xml:space="preserve"> , </v>
      </c>
      <c r="I165" s="57">
        <f t="shared" ca="1" si="14"/>
        <v>44131</v>
      </c>
      <c r="K165" s="58">
        <f ca="1">(I165-J165)/365.25</f>
        <v>120.82409308692677</v>
      </c>
      <c r="Q165" s="50"/>
      <c r="R165" s="50"/>
    </row>
    <row r="166" spans="4:18" s="5" customFormat="1" x14ac:dyDescent="0.45">
      <c r="D166" s="53">
        <f t="shared" si="12"/>
        <v>199</v>
      </c>
      <c r="F166" s="53" t="str">
        <f t="shared" si="13"/>
        <v xml:space="preserve"> , </v>
      </c>
      <c r="I166" s="7">
        <f t="shared" ca="1" si="14"/>
        <v>44131</v>
      </c>
      <c r="K166" s="43">
        <f t="shared" ref="K166:K179" ca="1" si="16">(I166-J166)/365.25</f>
        <v>120.82409308692677</v>
      </c>
      <c r="Q166" s="48"/>
      <c r="R166" s="48"/>
    </row>
    <row r="167" spans="4:18" s="8" customFormat="1" x14ac:dyDescent="0.45">
      <c r="D167" s="53">
        <f t="shared" si="12"/>
        <v>199</v>
      </c>
      <c r="F167" s="53" t="str">
        <f t="shared" si="13"/>
        <v xml:space="preserve"> , </v>
      </c>
      <c r="I167" s="57">
        <f t="shared" ca="1" si="14"/>
        <v>44131</v>
      </c>
      <c r="K167" s="58">
        <f t="shared" ca="1" si="16"/>
        <v>120.82409308692677</v>
      </c>
      <c r="Q167" s="50"/>
      <c r="R167" s="50"/>
    </row>
    <row r="168" spans="4:18" s="5" customFormat="1" x14ac:dyDescent="0.45">
      <c r="D168" s="53">
        <f t="shared" si="12"/>
        <v>199</v>
      </c>
      <c r="F168" s="53" t="str">
        <f t="shared" si="13"/>
        <v xml:space="preserve"> , </v>
      </c>
      <c r="I168" s="7">
        <f t="shared" ca="1" si="14"/>
        <v>44131</v>
      </c>
      <c r="K168" s="43">
        <f t="shared" ca="1" si="16"/>
        <v>120.82409308692677</v>
      </c>
      <c r="Q168" s="48"/>
      <c r="R168" s="48"/>
    </row>
    <row r="169" spans="4:18" s="8" customFormat="1" x14ac:dyDescent="0.45">
      <c r="D169" s="53">
        <f t="shared" si="12"/>
        <v>199</v>
      </c>
      <c r="F169" s="53" t="str">
        <f t="shared" si="13"/>
        <v xml:space="preserve"> , </v>
      </c>
      <c r="I169" s="57">
        <f t="shared" ca="1" si="14"/>
        <v>44131</v>
      </c>
      <c r="K169" s="58">
        <f t="shared" ca="1" si="16"/>
        <v>120.82409308692677</v>
      </c>
      <c r="Q169" s="50"/>
      <c r="R169" s="50"/>
    </row>
    <row r="170" spans="4:18" s="5" customFormat="1" x14ac:dyDescent="0.45">
      <c r="D170" s="53">
        <f t="shared" si="12"/>
        <v>199</v>
      </c>
      <c r="F170" s="53" t="str">
        <f t="shared" si="13"/>
        <v xml:space="preserve"> , </v>
      </c>
      <c r="I170" s="7">
        <f t="shared" ca="1" si="14"/>
        <v>44131</v>
      </c>
      <c r="K170" s="43">
        <f t="shared" ca="1" si="16"/>
        <v>120.82409308692677</v>
      </c>
      <c r="Q170" s="48"/>
      <c r="R170" s="48"/>
    </row>
    <row r="171" spans="4:18" s="8" customFormat="1" x14ac:dyDescent="0.45">
      <c r="D171" s="53">
        <f t="shared" si="12"/>
        <v>199</v>
      </c>
      <c r="F171" s="53" t="str">
        <f t="shared" si="13"/>
        <v xml:space="preserve"> , </v>
      </c>
      <c r="I171" s="57">
        <f t="shared" ca="1" si="14"/>
        <v>44131</v>
      </c>
      <c r="K171" s="58">
        <f t="shared" ca="1" si="16"/>
        <v>120.82409308692677</v>
      </c>
      <c r="Q171" s="50"/>
      <c r="R171" s="50"/>
    </row>
    <row r="172" spans="4:18" s="5" customFormat="1" x14ac:dyDescent="0.45">
      <c r="D172" s="53">
        <f t="shared" si="12"/>
        <v>199</v>
      </c>
      <c r="F172" s="53" t="str">
        <f t="shared" si="13"/>
        <v xml:space="preserve"> , </v>
      </c>
      <c r="I172" s="7">
        <f t="shared" ca="1" si="14"/>
        <v>44131</v>
      </c>
      <c r="K172" s="43">
        <f t="shared" ca="1" si="16"/>
        <v>120.82409308692677</v>
      </c>
      <c r="Q172" s="48"/>
      <c r="R172" s="48"/>
    </row>
    <row r="173" spans="4:18" s="8" customFormat="1" x14ac:dyDescent="0.45">
      <c r="D173" s="53">
        <f t="shared" si="12"/>
        <v>199</v>
      </c>
      <c r="F173" s="53" t="str">
        <f t="shared" si="13"/>
        <v xml:space="preserve"> , </v>
      </c>
      <c r="I173" s="57">
        <f t="shared" ca="1" si="14"/>
        <v>44131</v>
      </c>
      <c r="K173" s="58">
        <f t="shared" ca="1" si="16"/>
        <v>120.82409308692677</v>
      </c>
      <c r="Q173" s="50"/>
      <c r="R173" s="50"/>
    </row>
    <row r="174" spans="4:18" s="5" customFormat="1" x14ac:dyDescent="0.45">
      <c r="D174" s="53">
        <f t="shared" si="12"/>
        <v>199</v>
      </c>
      <c r="F174" s="53" t="str">
        <f t="shared" si="13"/>
        <v xml:space="preserve"> , </v>
      </c>
      <c r="I174" s="7">
        <f t="shared" ca="1" si="14"/>
        <v>44131</v>
      </c>
      <c r="K174" s="43">
        <f t="shared" ca="1" si="16"/>
        <v>120.82409308692677</v>
      </c>
      <c r="Q174" s="48"/>
      <c r="R174" s="48"/>
    </row>
    <row r="175" spans="4:18" s="8" customFormat="1" x14ac:dyDescent="0.45">
      <c r="D175" s="53">
        <f t="shared" si="12"/>
        <v>199</v>
      </c>
      <c r="F175" s="53" t="str">
        <f t="shared" si="13"/>
        <v xml:space="preserve"> , </v>
      </c>
      <c r="I175" s="57">
        <f ca="1">TODAY()</f>
        <v>44131</v>
      </c>
      <c r="K175" s="58">
        <f t="shared" ca="1" si="16"/>
        <v>120.82409308692677</v>
      </c>
      <c r="Q175" s="50"/>
      <c r="R175" s="50"/>
    </row>
    <row r="176" spans="4:18" s="5" customFormat="1" x14ac:dyDescent="0.45">
      <c r="D176" s="53">
        <f t="shared" si="12"/>
        <v>199</v>
      </c>
      <c r="F176" s="53" t="str">
        <f t="shared" si="13"/>
        <v xml:space="preserve"> , </v>
      </c>
      <c r="I176" s="7">
        <f t="shared" ref="I176:I200" ca="1" si="17">TODAY()</f>
        <v>44131</v>
      </c>
      <c r="K176" s="43">
        <f t="shared" ca="1" si="16"/>
        <v>120.82409308692677</v>
      </c>
      <c r="Q176" s="48"/>
      <c r="R176" s="48"/>
    </row>
    <row r="177" spans="4:18" s="8" customFormat="1" x14ac:dyDescent="0.45">
      <c r="D177" s="53">
        <f t="shared" si="12"/>
        <v>199</v>
      </c>
      <c r="F177" s="53" t="str">
        <f t="shared" si="13"/>
        <v xml:space="preserve"> , </v>
      </c>
      <c r="I177" s="57">
        <f t="shared" ca="1" si="17"/>
        <v>44131</v>
      </c>
      <c r="K177" s="58">
        <f t="shared" ca="1" si="16"/>
        <v>120.82409308692677</v>
      </c>
      <c r="Q177" s="50"/>
      <c r="R177" s="50"/>
    </row>
    <row r="178" spans="4:18" s="5" customFormat="1" x14ac:dyDescent="0.45">
      <c r="D178" s="53">
        <f t="shared" si="12"/>
        <v>199</v>
      </c>
      <c r="F178" s="53" t="str">
        <f t="shared" si="13"/>
        <v xml:space="preserve"> , </v>
      </c>
      <c r="I178" s="7">
        <f t="shared" ca="1" si="17"/>
        <v>44131</v>
      </c>
      <c r="K178" s="43">
        <f t="shared" ca="1" si="16"/>
        <v>120.82409308692677</v>
      </c>
      <c r="Q178" s="48"/>
      <c r="R178" s="48"/>
    </row>
    <row r="179" spans="4:18" s="8" customFormat="1" x14ac:dyDescent="0.45">
      <c r="D179" s="53">
        <f t="shared" si="12"/>
        <v>199</v>
      </c>
      <c r="F179" s="53" t="str">
        <f t="shared" si="13"/>
        <v xml:space="preserve"> , </v>
      </c>
      <c r="I179" s="57">
        <f t="shared" ca="1" si="17"/>
        <v>44131</v>
      </c>
      <c r="K179" s="58">
        <f t="shared" ca="1" si="16"/>
        <v>120.82409308692677</v>
      </c>
      <c r="Q179" s="50"/>
      <c r="R179" s="50"/>
    </row>
    <row r="180" spans="4:18" s="5" customFormat="1" x14ac:dyDescent="0.45">
      <c r="D180" s="53">
        <f t="shared" si="12"/>
        <v>199</v>
      </c>
      <c r="F180" s="53" t="str">
        <f t="shared" si="13"/>
        <v xml:space="preserve"> , </v>
      </c>
      <c r="I180" s="7">
        <f t="shared" ca="1" si="17"/>
        <v>44131</v>
      </c>
      <c r="K180" s="43">
        <f ca="1">(I180-J180)/365.25</f>
        <v>120.82409308692677</v>
      </c>
      <c r="Q180" s="48"/>
      <c r="R180" s="48"/>
    </row>
    <row r="181" spans="4:18" s="8" customFormat="1" x14ac:dyDescent="0.45">
      <c r="D181" s="53">
        <f t="shared" si="12"/>
        <v>199</v>
      </c>
      <c r="F181" s="53" t="str">
        <f t="shared" si="13"/>
        <v xml:space="preserve"> , </v>
      </c>
      <c r="I181" s="57">
        <f t="shared" ca="1" si="17"/>
        <v>44131</v>
      </c>
      <c r="K181" s="58">
        <f t="shared" ref="K181:K200" ca="1" si="18">(I181-J181)/365.25</f>
        <v>120.82409308692677</v>
      </c>
      <c r="Q181" s="50"/>
      <c r="R181" s="50"/>
    </row>
    <row r="182" spans="4:18" s="5" customFormat="1" x14ac:dyDescent="0.45">
      <c r="D182" s="53">
        <f t="shared" si="12"/>
        <v>199</v>
      </c>
      <c r="F182" s="53" t="str">
        <f>CONCATENATE(G182," , ",H182)</f>
        <v xml:space="preserve"> , </v>
      </c>
      <c r="I182" s="7">
        <f t="shared" ca="1" si="17"/>
        <v>44131</v>
      </c>
      <c r="K182" s="43">
        <f t="shared" ca="1" si="18"/>
        <v>120.82409308692677</v>
      </c>
      <c r="Q182" s="48"/>
      <c r="R182" s="48"/>
    </row>
    <row r="183" spans="4:18" s="8" customFormat="1" x14ac:dyDescent="0.45">
      <c r="D183" s="53">
        <f t="shared" si="12"/>
        <v>199</v>
      </c>
      <c r="F183" s="53" t="str">
        <f t="shared" ref="F183:F200" si="19">CONCATENATE(G183," , ",H183)</f>
        <v xml:space="preserve"> , </v>
      </c>
      <c r="I183" s="57">
        <f t="shared" ca="1" si="17"/>
        <v>44131</v>
      </c>
      <c r="K183" s="58">
        <f t="shared" ca="1" si="18"/>
        <v>120.82409308692677</v>
      </c>
      <c r="Q183" s="50"/>
      <c r="R183" s="50"/>
    </row>
    <row r="184" spans="4:18" s="5" customFormat="1" x14ac:dyDescent="0.45">
      <c r="D184" s="53">
        <f t="shared" si="12"/>
        <v>199</v>
      </c>
      <c r="F184" s="53" t="str">
        <f t="shared" si="19"/>
        <v xml:space="preserve"> , </v>
      </c>
      <c r="I184" s="7">
        <f t="shared" ca="1" si="17"/>
        <v>44131</v>
      </c>
      <c r="K184" s="43">
        <f t="shared" ca="1" si="18"/>
        <v>120.82409308692677</v>
      </c>
      <c r="Q184" s="48"/>
      <c r="R184" s="48"/>
    </row>
    <row r="185" spans="4:18" s="8" customFormat="1" x14ac:dyDescent="0.45">
      <c r="D185" s="53">
        <f t="shared" si="12"/>
        <v>199</v>
      </c>
      <c r="F185" s="53" t="str">
        <f t="shared" si="19"/>
        <v xml:space="preserve"> , </v>
      </c>
      <c r="I185" s="57">
        <f t="shared" ca="1" si="17"/>
        <v>44131</v>
      </c>
      <c r="K185" s="58">
        <f t="shared" ca="1" si="18"/>
        <v>120.82409308692677</v>
      </c>
      <c r="Q185" s="50"/>
      <c r="R185" s="50"/>
    </row>
    <row r="186" spans="4:18" s="5" customFormat="1" x14ac:dyDescent="0.45">
      <c r="D186" s="53">
        <f t="shared" si="12"/>
        <v>199</v>
      </c>
      <c r="F186" s="53" t="str">
        <f t="shared" si="19"/>
        <v xml:space="preserve"> , </v>
      </c>
      <c r="I186" s="7">
        <f t="shared" ca="1" si="17"/>
        <v>44131</v>
      </c>
      <c r="K186" s="43">
        <f t="shared" ca="1" si="18"/>
        <v>120.82409308692677</v>
      </c>
      <c r="Q186" s="48"/>
      <c r="R186" s="48"/>
    </row>
    <row r="187" spans="4:18" s="8" customFormat="1" x14ac:dyDescent="0.45">
      <c r="D187" s="53">
        <f t="shared" si="12"/>
        <v>199</v>
      </c>
      <c r="F187" s="53" t="str">
        <f t="shared" si="19"/>
        <v xml:space="preserve"> , </v>
      </c>
      <c r="I187" s="57">
        <f t="shared" ca="1" si="17"/>
        <v>44131</v>
      </c>
      <c r="K187" s="58">
        <f t="shared" ca="1" si="18"/>
        <v>120.82409308692677</v>
      </c>
      <c r="Q187" s="50"/>
      <c r="R187" s="50"/>
    </row>
    <row r="188" spans="4:18" s="5" customFormat="1" x14ac:dyDescent="0.45">
      <c r="D188" s="53">
        <f t="shared" si="12"/>
        <v>199</v>
      </c>
      <c r="F188" s="53" t="str">
        <f t="shared" si="19"/>
        <v xml:space="preserve"> , </v>
      </c>
      <c r="I188" s="7">
        <f t="shared" ca="1" si="17"/>
        <v>44131</v>
      </c>
      <c r="K188" s="43">
        <f t="shared" ca="1" si="18"/>
        <v>120.82409308692677</v>
      </c>
      <c r="Q188" s="48"/>
      <c r="R188" s="48"/>
    </row>
    <row r="189" spans="4:18" s="8" customFormat="1" x14ac:dyDescent="0.45">
      <c r="D189" s="53">
        <f t="shared" si="12"/>
        <v>199</v>
      </c>
      <c r="F189" s="53" t="str">
        <f t="shared" si="19"/>
        <v xml:space="preserve"> , </v>
      </c>
      <c r="I189" s="57">
        <f t="shared" ca="1" si="17"/>
        <v>44131</v>
      </c>
      <c r="K189" s="58">
        <f t="shared" ca="1" si="18"/>
        <v>120.82409308692677</v>
      </c>
      <c r="Q189" s="50"/>
      <c r="R189" s="50"/>
    </row>
    <row r="190" spans="4:18" s="5" customFormat="1" x14ac:dyDescent="0.45">
      <c r="D190" s="53">
        <f t="shared" si="12"/>
        <v>199</v>
      </c>
      <c r="F190" s="53" t="str">
        <f t="shared" si="19"/>
        <v xml:space="preserve"> , </v>
      </c>
      <c r="I190" s="7">
        <f t="shared" ca="1" si="17"/>
        <v>44131</v>
      </c>
      <c r="K190" s="43">
        <f t="shared" ca="1" si="18"/>
        <v>120.82409308692677</v>
      </c>
      <c r="Q190" s="48"/>
      <c r="R190" s="48"/>
    </row>
    <row r="191" spans="4:18" s="8" customFormat="1" x14ac:dyDescent="0.45">
      <c r="D191" s="53">
        <f t="shared" si="12"/>
        <v>199</v>
      </c>
      <c r="F191" s="53" t="str">
        <f t="shared" si="19"/>
        <v xml:space="preserve"> , </v>
      </c>
      <c r="I191" s="57">
        <f t="shared" ca="1" si="17"/>
        <v>44131</v>
      </c>
      <c r="K191" s="58">
        <f t="shared" ca="1" si="18"/>
        <v>120.82409308692677</v>
      </c>
      <c r="Q191" s="50"/>
      <c r="R191" s="50"/>
    </row>
    <row r="192" spans="4:18" s="5" customFormat="1" x14ac:dyDescent="0.45">
      <c r="D192" s="53">
        <f t="shared" si="12"/>
        <v>199</v>
      </c>
      <c r="F192" s="53" t="str">
        <f t="shared" si="19"/>
        <v xml:space="preserve"> , </v>
      </c>
      <c r="I192" s="7">
        <f t="shared" ca="1" si="17"/>
        <v>44131</v>
      </c>
      <c r="K192" s="43">
        <f t="shared" ca="1" si="18"/>
        <v>120.82409308692677</v>
      </c>
      <c r="Q192" s="48"/>
      <c r="R192" s="48"/>
    </row>
    <row r="193" spans="1:36" s="8" customFormat="1" x14ac:dyDescent="0.45">
      <c r="D193" s="53">
        <f t="shared" si="12"/>
        <v>199</v>
      </c>
      <c r="F193" s="53" t="str">
        <f t="shared" si="19"/>
        <v xml:space="preserve"> , </v>
      </c>
      <c r="I193" s="57">
        <f t="shared" ca="1" si="17"/>
        <v>44131</v>
      </c>
      <c r="K193" s="58">
        <f t="shared" ca="1" si="18"/>
        <v>120.82409308692677</v>
      </c>
      <c r="Q193" s="50"/>
      <c r="R193" s="50"/>
    </row>
    <row r="194" spans="1:36" s="5" customFormat="1" x14ac:dyDescent="0.45">
      <c r="D194" s="53">
        <f t="shared" ref="D194:D200" si="20">COUNTIF($F$2:$F$200,F195)</f>
        <v>199</v>
      </c>
      <c r="F194" s="53" t="str">
        <f t="shared" si="19"/>
        <v xml:space="preserve"> , </v>
      </c>
      <c r="I194" s="7">
        <f t="shared" ca="1" si="17"/>
        <v>44131</v>
      </c>
      <c r="K194" s="43">
        <f t="shared" ca="1" si="18"/>
        <v>120.82409308692677</v>
      </c>
      <c r="Q194" s="48"/>
      <c r="R194" s="48"/>
    </row>
    <row r="195" spans="1:36" s="8" customFormat="1" x14ac:dyDescent="0.45">
      <c r="D195" s="53">
        <f t="shared" si="20"/>
        <v>199</v>
      </c>
      <c r="F195" s="53" t="str">
        <f t="shared" si="19"/>
        <v xml:space="preserve"> , </v>
      </c>
      <c r="I195" s="57">
        <f t="shared" ca="1" si="17"/>
        <v>44131</v>
      </c>
      <c r="K195" s="58">
        <f t="shared" ca="1" si="18"/>
        <v>120.82409308692677</v>
      </c>
      <c r="Q195" s="50"/>
      <c r="R195" s="50"/>
    </row>
    <row r="196" spans="1:36" s="5" customFormat="1" x14ac:dyDescent="0.45">
      <c r="D196" s="53">
        <f t="shared" si="20"/>
        <v>199</v>
      </c>
      <c r="F196" s="53" t="str">
        <f t="shared" si="19"/>
        <v xml:space="preserve"> , </v>
      </c>
      <c r="I196" s="7">
        <f t="shared" ca="1" si="17"/>
        <v>44131</v>
      </c>
      <c r="K196" s="43">
        <f t="shared" ca="1" si="18"/>
        <v>120.82409308692677</v>
      </c>
      <c r="Q196" s="48"/>
      <c r="R196" s="48"/>
    </row>
    <row r="197" spans="1:36" s="8" customFormat="1" x14ac:dyDescent="0.45">
      <c r="D197" s="53">
        <f t="shared" si="20"/>
        <v>199</v>
      </c>
      <c r="F197" s="53" t="str">
        <f t="shared" si="19"/>
        <v xml:space="preserve"> , </v>
      </c>
      <c r="I197" s="57">
        <f t="shared" ca="1" si="17"/>
        <v>44131</v>
      </c>
      <c r="K197" s="58">
        <f t="shared" ca="1" si="18"/>
        <v>120.82409308692677</v>
      </c>
      <c r="Q197" s="50"/>
      <c r="R197" s="50"/>
    </row>
    <row r="198" spans="1:36" s="5" customFormat="1" x14ac:dyDescent="0.45">
      <c r="D198" s="53">
        <f t="shared" si="20"/>
        <v>199</v>
      </c>
      <c r="F198" s="53" t="str">
        <f t="shared" si="19"/>
        <v xml:space="preserve"> , </v>
      </c>
      <c r="I198" s="7">
        <f t="shared" ca="1" si="17"/>
        <v>44131</v>
      </c>
      <c r="K198" s="43">
        <f t="shared" ca="1" si="18"/>
        <v>120.82409308692677</v>
      </c>
      <c r="Q198" s="48"/>
      <c r="R198" s="48"/>
    </row>
    <row r="199" spans="1:36" s="8" customFormat="1" x14ac:dyDescent="0.45">
      <c r="D199" s="53">
        <f t="shared" si="20"/>
        <v>199</v>
      </c>
      <c r="F199" s="53" t="str">
        <f t="shared" si="19"/>
        <v xml:space="preserve"> , </v>
      </c>
      <c r="I199" s="57">
        <f t="shared" ca="1" si="17"/>
        <v>44131</v>
      </c>
      <c r="K199" s="58">
        <f t="shared" ca="1" si="18"/>
        <v>120.82409308692677</v>
      </c>
      <c r="Q199" s="50"/>
      <c r="R199" s="50"/>
    </row>
    <row r="200" spans="1:36" s="5" customFormat="1" x14ac:dyDescent="0.45">
      <c r="D200" s="53">
        <f t="shared" si="20"/>
        <v>0</v>
      </c>
      <c r="F200" s="53" t="str">
        <f t="shared" si="19"/>
        <v xml:space="preserve"> , </v>
      </c>
      <c r="I200" s="7">
        <f t="shared" ca="1" si="17"/>
        <v>44131</v>
      </c>
      <c r="K200" s="43">
        <f t="shared" ca="1" si="18"/>
        <v>120.82409308692677</v>
      </c>
      <c r="Q200" s="48"/>
      <c r="R200" s="48"/>
    </row>
    <row r="201" spans="1:36" s="11" customFormat="1" x14ac:dyDescent="0.45">
      <c r="A201" s="10" t="s">
        <v>249</v>
      </c>
      <c r="K201" s="44"/>
      <c r="Q201" s="51"/>
      <c r="R201" s="51"/>
    </row>
    <row r="202" spans="1:36" s="6" customFormat="1" x14ac:dyDescent="0.45">
      <c r="K202" s="45"/>
      <c r="Q202" s="52"/>
      <c r="R202" s="52"/>
    </row>
    <row r="203" spans="1:36" s="6" customFormat="1" x14ac:dyDescent="0.45">
      <c r="A203" s="6">
        <f>COUNTIF(A2:A200,"&gt;0")</f>
        <v>0</v>
      </c>
      <c r="B203" s="6">
        <f>COUNTIF(B2:B200, "=Sunday")</f>
        <v>0</v>
      </c>
      <c r="C203" s="6">
        <f>COUNTIF(C2:C200,"*Block A*")</f>
        <v>0</v>
      </c>
      <c r="K203" s="45">
        <f ca="1">COUNTIFS(K2:K200,"&gt;0",K2:K200,"&lt;13")</f>
        <v>0</v>
      </c>
      <c r="L203" s="6">
        <f>COUNTIF(L2:L200,"W")</f>
        <v>0</v>
      </c>
      <c r="M203" s="6">
        <f>COUNTIF(M2:M200,"M")</f>
        <v>0</v>
      </c>
      <c r="N203" s="6">
        <f>COUNTIF(N2:N200,"Alachua")</f>
        <v>0</v>
      </c>
      <c r="O203" s="6">
        <f>COUNTIF(O2:O200,"NW")</f>
        <v>0</v>
      </c>
      <c r="P203" s="6">
        <f>COUNTIF(P2:P200, "ASO - A")</f>
        <v>0</v>
      </c>
      <c r="Q203" s="52" t="e">
        <f>AVERAGE(Q2:Q200)</f>
        <v>#DIV/0!</v>
      </c>
      <c r="R203" s="52" t="e">
        <f>AVERAGE(R2:R200)</f>
        <v>#DIV/0!</v>
      </c>
      <c r="S203" s="6">
        <f>COUNTIF(S2:S200, "Armed Disturbance")</f>
        <v>0</v>
      </c>
      <c r="T203" s="6">
        <f>COUNTIF(T2:T200, "Armed Disturbance")</f>
        <v>0</v>
      </c>
      <c r="U203" s="6">
        <f>COUNTIF(U2:U200,"Y")</f>
        <v>0</v>
      </c>
      <c r="V203" s="6">
        <f>COUNTIF(V2:V200,"Y")</f>
        <v>0</v>
      </c>
      <c r="W203" s="6">
        <f>COUNTIF(W2:W200,"Y")</f>
        <v>0</v>
      </c>
      <c r="Y203" s="6">
        <f>COUNTIF(X2:Y200, "anxiety")</f>
        <v>0</v>
      </c>
      <c r="Z203" s="6">
        <f>COUNTIF(Z2:Z200, "Y")</f>
        <v>0</v>
      </c>
      <c r="AA203" s="6">
        <f>COUNTIF(AA2:AA200, "Y")</f>
        <v>0</v>
      </c>
      <c r="AC203" s="6">
        <f>COUNTIF(AC2:AC200,"Y")</f>
        <v>0</v>
      </c>
      <c r="AD203" s="6">
        <f>COUNTIF(AD2:AD200,"Y")</f>
        <v>0</v>
      </c>
      <c r="AE203" s="6">
        <f>COUNTIF(AE2:AE200,"Y")</f>
        <v>0</v>
      </c>
      <c r="AF203" s="6">
        <f>COUNTIF(AF2:AF200,"N/A")</f>
        <v>0</v>
      </c>
      <c r="AG203" s="6">
        <f>COUNTIF(AG2:AG200,"Meridian")</f>
        <v>0</v>
      </c>
      <c r="AH203" s="6">
        <f>COUNTIF(AH2:AH200,"Y")</f>
        <v>0</v>
      </c>
      <c r="AI203" s="6">
        <f>COUNTIF(AI2:AI200,"Y")</f>
        <v>0</v>
      </c>
      <c r="AJ203" s="6">
        <f>COUNTIF(AJ2:AJ200,"Y")</f>
        <v>0</v>
      </c>
    </row>
    <row r="204" spans="1:36" s="6" customFormat="1" x14ac:dyDescent="0.45">
      <c r="B204" s="6">
        <f>COUNTIF(B4:B201, "=Monday")</f>
        <v>0</v>
      </c>
      <c r="C204" s="6">
        <f>COUNTIF(C2:C200,"*Block B*")</f>
        <v>0</v>
      </c>
      <c r="K204" s="45">
        <f ca="1">COUNTIFS(K2:K200,"&gt;12",K2:K200,"&lt;18")</f>
        <v>0</v>
      </c>
      <c r="L204" s="6">
        <f>COUNTIF(L2:L200,"B")</f>
        <v>0</v>
      </c>
      <c r="M204" s="6">
        <f>COUNTIF(M2:M200,"F")</f>
        <v>0</v>
      </c>
      <c r="N204" s="6">
        <f>COUNTIF(N2:N200,"Archer")</f>
        <v>0</v>
      </c>
      <c r="O204" s="6">
        <f>COUNTIF(O2:O200,"SW")</f>
        <v>0</v>
      </c>
      <c r="P204" s="6">
        <f>COUNTIF(P2:P200, "ASO - B")</f>
        <v>0</v>
      </c>
      <c r="Q204" s="52"/>
      <c r="R204" s="52"/>
      <c r="S204" s="6">
        <f>COUNTIF(S2:S200, "Assist Citizen")</f>
        <v>0</v>
      </c>
      <c r="T204" s="6">
        <f>COUNTIF(T2:T200, "Assist Citizen")</f>
        <v>0</v>
      </c>
      <c r="U204" s="6">
        <f>COUNTIF(U2:U200,"N")</f>
        <v>0</v>
      </c>
      <c r="V204" s="6">
        <f>COUNTIF(V2:V200,"N")</f>
        <v>0</v>
      </c>
      <c r="W204" s="6">
        <f>COUNTIF(W2:W200,"n")</f>
        <v>0</v>
      </c>
      <c r="Y204" s="6">
        <f>COUNTIF(X2:Y200, "Bipolar")</f>
        <v>0</v>
      </c>
      <c r="Z204" s="6">
        <f>COUNTIF(Z2:Z200, "N")</f>
        <v>0</v>
      </c>
      <c r="AA204" s="6">
        <f>COUNTIF(AA2:AA200, "N")</f>
        <v>0</v>
      </c>
      <c r="AC204" s="6">
        <f>COUNTIF(AC2:AC200,"N")</f>
        <v>0</v>
      </c>
      <c r="AD204" s="6">
        <f>COUNTIF(AD2:AD200,"N")</f>
        <v>0</v>
      </c>
      <c r="AE204" s="6">
        <f>COUNTIF(AE2:AE200,"N")</f>
        <v>0</v>
      </c>
      <c r="AF204" s="6">
        <f>COUNTIF(AF2:AF200,"BA")</f>
        <v>0</v>
      </c>
      <c r="AG204" s="6">
        <f>COUNTIF(AG2:AG200,"NFRMC")</f>
        <v>0</v>
      </c>
      <c r="AH204" s="6">
        <f>COUNTIF(AH2:AH200,"N")</f>
        <v>0</v>
      </c>
      <c r="AI204" s="6">
        <f>COUNTIF(AI2:AI200,"N")</f>
        <v>0</v>
      </c>
      <c r="AJ204" s="6">
        <f>COUNTIF(AJ2:AJ200,"N")</f>
        <v>0</v>
      </c>
    </row>
    <row r="205" spans="1:36" s="6" customFormat="1" x14ac:dyDescent="0.45">
      <c r="B205" s="6">
        <f>COUNTIF(B4:B201, "=Tuesday")</f>
        <v>0</v>
      </c>
      <c r="C205" s="6">
        <f>COUNTIF(C2:C200,"*Block C*")</f>
        <v>0</v>
      </c>
      <c r="K205" s="45">
        <f ca="1">COUNTIFS(K2:K200,"&gt;17",K2:K200,"&lt;26")</f>
        <v>0</v>
      </c>
      <c r="L205" s="6">
        <f>COUNTIF(L2:L200,"A")</f>
        <v>0</v>
      </c>
      <c r="M205" s="6">
        <f>COUNTIF(M2:M200,"Other")</f>
        <v>0</v>
      </c>
      <c r="N205" s="6">
        <f>COUNTIF(N2:N200,"Gainesville")</f>
        <v>0</v>
      </c>
      <c r="O205" s="6">
        <f>COUNTIF(O2:O200,"SE")</f>
        <v>0</v>
      </c>
      <c r="P205" s="6">
        <f>COUNTIF(P2:P200, "ASO - C")</f>
        <v>0</v>
      </c>
      <c r="Q205" s="52"/>
      <c r="R205" s="52"/>
      <c r="S205" s="6">
        <f>COUNTIF(S2:S200, "Baker Act")</f>
        <v>0</v>
      </c>
      <c r="T205" s="6">
        <f>COUNTIF(T2:T200, "Baker Act")</f>
        <v>0</v>
      </c>
      <c r="U205" s="6">
        <f>COUNTIF(U2:U200,"Unknown")</f>
        <v>0</v>
      </c>
      <c r="V205" s="6">
        <f>COUNTIF(V2:V200,"Unknown")</f>
        <v>0</v>
      </c>
      <c r="W205" s="6">
        <f>COUNTIF(W2:W200,"unknown")</f>
        <v>0</v>
      </c>
      <c r="Y205" s="6">
        <f>COUNTIF(X2:Y200, "Depressive")</f>
        <v>0</v>
      </c>
      <c r="Z205" s="6">
        <f>COUNTIF(Z2:Z200, "Unknown")</f>
        <v>0</v>
      </c>
      <c r="AA205" s="6">
        <f>COUNTIF(AA2:AA200, "Unknown")</f>
        <v>0</v>
      </c>
      <c r="AC205" s="6">
        <f>COUNTIF(AC2:AC200,"Unknown")</f>
        <v>0</v>
      </c>
      <c r="AD205" s="6">
        <f>COUNTIF(AD2:AD200,"Unknown")</f>
        <v>0</v>
      </c>
      <c r="AE205" s="6">
        <f>COUNTIF(AE2:AE200,"Unknown")</f>
        <v>0</v>
      </c>
      <c r="AF205" s="6">
        <f>COUNTIF(AF2:AF200,"Medical")</f>
        <v>0</v>
      </c>
      <c r="AG205" s="6">
        <f>COUNTIF(AG2:AG200,"Shands")</f>
        <v>0</v>
      </c>
      <c r="AH205" s="6">
        <f>COUNTIF(AH2:AH200,"Unknown")</f>
        <v>0</v>
      </c>
      <c r="AI205" s="6">
        <f>COUNTIF(AI2:AI200,"Unknown")</f>
        <v>0</v>
      </c>
      <c r="AJ205" s="6">
        <f>COUNTIF(AJ2:AJ200,"Unknown")</f>
        <v>0</v>
      </c>
    </row>
    <row r="206" spans="1:36" s="6" customFormat="1" x14ac:dyDescent="0.45">
      <c r="B206" s="6">
        <f>COUNTIF(B4:B201, "=Wednesday")</f>
        <v>0</v>
      </c>
      <c r="C206" s="6">
        <f>COUNTIF(C2:C200,"*Block D*")</f>
        <v>0</v>
      </c>
      <c r="K206" s="45">
        <f ca="1">COUNTIFS(K2:K200,"&gt;25",K2:K200,"&lt;41")</f>
        <v>0</v>
      </c>
      <c r="L206" s="6">
        <f>COUNTIF(L2:L200,"H")</f>
        <v>0</v>
      </c>
      <c r="N206" s="6">
        <f>COUNTIF(N2:N200,"Hawthorne")</f>
        <v>0</v>
      </c>
      <c r="O206" s="6">
        <f>COUNTIF(O2:O200,"NE")</f>
        <v>0</v>
      </c>
      <c r="P206" s="6">
        <f>COUNTIF(P2:P200, "ASO - D")</f>
        <v>0</v>
      </c>
      <c r="Q206" s="52"/>
      <c r="R206" s="52"/>
      <c r="S206" s="6">
        <f>COUNTIF(S2:S200, "Battery")</f>
        <v>0</v>
      </c>
      <c r="T206" s="6">
        <f>COUNTIF(T2:T200, "Battery")</f>
        <v>0</v>
      </c>
      <c r="Y206" s="6">
        <f>COUNTIF(X2:Y200, "Dissociative")</f>
        <v>0</v>
      </c>
      <c r="AF206" s="6">
        <f>COUNTIF(AF2:AF200,"Voluntary")</f>
        <v>0</v>
      </c>
      <c r="AG206" s="6">
        <f>COUNTIF(AG2:AG200,"VA")</f>
        <v>0</v>
      </c>
    </row>
    <row r="207" spans="1:36" s="6" customFormat="1" x14ac:dyDescent="0.45">
      <c r="B207" s="6">
        <f>COUNTIF(B4:B201, "=Thursday")</f>
        <v>0</v>
      </c>
      <c r="C207" s="6">
        <f>COUNTIF(C2:C200,"*Block E*")</f>
        <v>0</v>
      </c>
      <c r="K207" s="45">
        <f ca="1">COUNTIFS(K2:K200,"&gt;40",K2:K200,"&lt;61")</f>
        <v>0</v>
      </c>
      <c r="L207" s="6">
        <f>COUNTIF(L2:L200,"O")</f>
        <v>0</v>
      </c>
      <c r="N207" s="6">
        <f>COUNTIF(N2:N200,"High Springs")</f>
        <v>0</v>
      </c>
      <c r="P207" s="6">
        <f>COUNTIF(P2:P200, "ASO - E")</f>
        <v>0</v>
      </c>
      <c r="Q207" s="52"/>
      <c r="R207" s="52"/>
      <c r="S207" s="6">
        <f>COUNTIF(S2:S200, "Burglary")</f>
        <v>0</v>
      </c>
      <c r="T207" s="6">
        <f>COUNTIF(T2:T200, "Burglary")</f>
        <v>0</v>
      </c>
      <c r="Y207" s="6">
        <f>COUNTIF(X2:Y200, "Obsessive")</f>
        <v>0</v>
      </c>
      <c r="AG207" s="6">
        <f>COUNTIF(AG2:AG200,"Vista")</f>
        <v>0</v>
      </c>
    </row>
    <row r="208" spans="1:36" s="6" customFormat="1" x14ac:dyDescent="0.45">
      <c r="B208" s="6">
        <f>COUNTIF(B4:B201, "=Friday")</f>
        <v>0</v>
      </c>
      <c r="C208" s="6">
        <f>COUNTIF(C2:C200,"*Block F*")</f>
        <v>0</v>
      </c>
      <c r="K208" s="45">
        <f ca="1">COUNTIFS(K2:K200,"&gt;60",K2:K200,"&lt;81")</f>
        <v>0</v>
      </c>
      <c r="N208" s="6">
        <f>COUNTIF(N2:N200,"Jonesville")</f>
        <v>0</v>
      </c>
      <c r="P208" s="6">
        <f>COUNTIF(P2:P200, "ASO - F")</f>
        <v>0</v>
      </c>
      <c r="Q208" s="52"/>
      <c r="R208" s="52"/>
      <c r="S208" s="6">
        <f>COUNTIF(S2:S200, "Disturbance")</f>
        <v>0</v>
      </c>
      <c r="T208" s="6">
        <f>COUNTIF(T2:T200, "Disturbance")</f>
        <v>0</v>
      </c>
      <c r="Y208" s="6">
        <f>COUNTIF(X2:Y200, "Other")</f>
        <v>0</v>
      </c>
    </row>
    <row r="209" spans="2:25" s="6" customFormat="1" x14ac:dyDescent="0.45">
      <c r="B209" s="6">
        <f>COUNTIF(B4:B201, "=Saturday")</f>
        <v>0</v>
      </c>
      <c r="K209" s="45">
        <f ca="1">COUNTIFS(K2:K200,"&gt;80",K2:K200,"&lt;111")</f>
        <v>0</v>
      </c>
      <c r="N209" s="6">
        <f>COUNTIF(N2:N200,"Lacrosse")</f>
        <v>0</v>
      </c>
      <c r="P209" s="6">
        <f>COUNTIF(P2:P200, "ASO - G")</f>
        <v>0</v>
      </c>
      <c r="Q209" s="52"/>
      <c r="R209" s="52"/>
      <c r="S209" s="6">
        <f>COUNTIF(S2:S200, "Domestic")</f>
        <v>0</v>
      </c>
      <c r="T209" s="6">
        <f>COUNTIF(T2:T200, "Domestic")</f>
        <v>0</v>
      </c>
      <c r="Y209" s="6">
        <f>COUNTIF(X2:Y200, "Personality")</f>
        <v>0</v>
      </c>
    </row>
    <row r="210" spans="2:25" s="6" customFormat="1" x14ac:dyDescent="0.45">
      <c r="K210" s="45"/>
      <c r="N210" s="6">
        <f>COUNTIF(N2:N200,"Lochloosa")</f>
        <v>0</v>
      </c>
      <c r="P210" s="6">
        <f>COUNTIF(P2:P200, "ASO - H")</f>
        <v>0</v>
      </c>
      <c r="Q210" s="52"/>
      <c r="R210" s="52"/>
      <c r="S210" s="6">
        <f>COUNTIF(S2:S200, "Medical Emergency")</f>
        <v>0</v>
      </c>
      <c r="T210" s="6">
        <f>COUNTIF(T2:T200, "Medical Emergency")</f>
        <v>0</v>
      </c>
      <c r="Y210" s="6">
        <f>COUNTIF(X2:Y200, "Schizophrenia")</f>
        <v>0</v>
      </c>
    </row>
    <row r="211" spans="2:25" s="6" customFormat="1" x14ac:dyDescent="0.45">
      <c r="K211" s="45"/>
      <c r="N211" s="6">
        <f>COUNTIF(N2:N200,"Orange Heights")</f>
        <v>0</v>
      </c>
      <c r="P211" s="6">
        <f>COUNTIF(P2:P200, "ASO - I")</f>
        <v>0</v>
      </c>
      <c r="Q211" s="52"/>
      <c r="R211" s="52"/>
      <c r="S211" s="6">
        <f>COUNTIF(S2:S200, "Mental Health Crisis Situation ")</f>
        <v>0</v>
      </c>
      <c r="T211" s="6">
        <f>COUNTIF(T2:T200, "Mental Health Crisis Situation ")</f>
        <v>0</v>
      </c>
      <c r="Y211" s="6">
        <f>COUNTIF(X2:Y200, "Somatic")</f>
        <v>0</v>
      </c>
    </row>
    <row r="212" spans="2:25" s="6" customFormat="1" x14ac:dyDescent="0.45">
      <c r="K212" s="45"/>
      <c r="N212" s="6">
        <f>COUNTIF(N2:N200,"Micanopy")</f>
        <v>0</v>
      </c>
      <c r="P212" s="6">
        <f>COUNTIF(P2:P200, "ASO - J")</f>
        <v>0</v>
      </c>
      <c r="Q212" s="52"/>
      <c r="R212" s="52"/>
      <c r="S212" s="6">
        <f>COUNTIF(S2:S200, "Other")</f>
        <v>0</v>
      </c>
      <c r="T212" s="6">
        <f>COUNTIF(T2:T200, "Other")</f>
        <v>0</v>
      </c>
      <c r="Y212" s="6">
        <f>COUNTIF(X2:Y200, "Substance")</f>
        <v>0</v>
      </c>
    </row>
    <row r="213" spans="2:25" s="6" customFormat="1" x14ac:dyDescent="0.45">
      <c r="K213" s="45"/>
      <c r="N213" s="6">
        <f>COUNTIF(N2:N200,"Monteocha")</f>
        <v>0</v>
      </c>
      <c r="P213" s="6">
        <f>COUNTIF(P2:P200, "ASO - M")</f>
        <v>0</v>
      </c>
      <c r="Q213" s="52"/>
      <c r="R213" s="52"/>
      <c r="S213" s="6">
        <f>COUNTIF(S2:S200, "S20")</f>
        <v>0</v>
      </c>
      <c r="T213" s="6">
        <f>COUNTIF(T2:T200, "S20")</f>
        <v>0</v>
      </c>
      <c r="Y213" s="6">
        <f>COUNTIF(X2:Y200, "Trauma")</f>
        <v>0</v>
      </c>
    </row>
    <row r="214" spans="2:25" s="6" customFormat="1" x14ac:dyDescent="0.45">
      <c r="K214" s="45"/>
      <c r="N214" s="6">
        <f>COUNTIF(N2:N200,"Newberry")</f>
        <v>0</v>
      </c>
      <c r="P214" s="6">
        <f>COUNTIF(P2:P200, "GPD")</f>
        <v>0</v>
      </c>
      <c r="Q214" s="52"/>
      <c r="R214" s="52"/>
      <c r="S214" s="6">
        <f>COUNTIF(S2:S200, "Suicide Attempt")</f>
        <v>0</v>
      </c>
      <c r="T214" s="6">
        <f>COUNTIF(T2:T200, "Suicide Attempt")</f>
        <v>0</v>
      </c>
      <c r="Y214" s="6">
        <f>COUNTIF(X2:Y200, "Unknown")</f>
        <v>0</v>
      </c>
    </row>
    <row r="215" spans="2:25" s="6" customFormat="1" x14ac:dyDescent="0.45">
      <c r="K215" s="45"/>
      <c r="N215" s="6">
        <f>COUNTIF(N2:N200,"Waldo")</f>
        <v>0</v>
      </c>
      <c r="P215" s="6">
        <f>COUNTIF(P2:P200, "Other")</f>
        <v>0</v>
      </c>
      <c r="Q215" s="52"/>
      <c r="R215" s="52"/>
      <c r="S215" s="6">
        <f>COUNTIF(S2:S200, "Suspicious Activity")</f>
        <v>0</v>
      </c>
      <c r="T215" s="6">
        <f>COUNTIF(T2:T200, "Suspicious Activity")</f>
        <v>0</v>
      </c>
    </row>
    <row r="216" spans="2:25" s="6" customFormat="1" x14ac:dyDescent="0.45">
      <c r="K216" s="45"/>
      <c r="P216" s="6">
        <f>COUNTIF(P2:P200, "HSPD")</f>
        <v>0</v>
      </c>
      <c r="Q216" s="52"/>
      <c r="R216" s="52"/>
      <c r="S216" s="6">
        <f>COUNTIF(S2:S200, "Theft")</f>
        <v>0</v>
      </c>
      <c r="T216" s="6">
        <f>COUNTIF(T2:T200, "Theft")</f>
        <v>0</v>
      </c>
    </row>
    <row r="217" spans="2:25" s="6" customFormat="1" x14ac:dyDescent="0.45">
      <c r="K217" s="45"/>
      <c r="P217" s="6">
        <f>COUNTIF(P2:P200, "APD")</f>
        <v>0</v>
      </c>
      <c r="Q217" s="52"/>
      <c r="R217" s="52"/>
      <c r="S217" s="6">
        <f>COUNTIF(S2:S200, "Trespassing")</f>
        <v>0</v>
      </c>
      <c r="T217" s="6">
        <f>COUNTIF(T2:T200, "Trespassing")</f>
        <v>0</v>
      </c>
    </row>
    <row r="218" spans="2:25" s="6" customFormat="1" x14ac:dyDescent="0.45">
      <c r="K218" s="45"/>
      <c r="P218" s="6">
        <f>COUNTIF(P2:P200, "UPD")</f>
        <v>0</v>
      </c>
      <c r="Q218" s="52"/>
      <c r="R218" s="52"/>
      <c r="S218" s="6">
        <f>COUNTIF(S2:S200, "Well Being Check")</f>
        <v>0</v>
      </c>
      <c r="T218" s="6">
        <f>COUNTIF(T2:T200, "Well Being Check")</f>
        <v>0</v>
      </c>
    </row>
    <row r="219" spans="2:25" s="6" customFormat="1" x14ac:dyDescent="0.45">
      <c r="K219" s="45"/>
      <c r="P219" s="6">
        <f>COUNTIF(P2:P200, "VA")</f>
        <v>0</v>
      </c>
      <c r="Q219" s="52"/>
      <c r="R219" s="52"/>
    </row>
  </sheetData>
  <conditionalFormatting sqref="AF1 AF201:AF1048576">
    <cfRule type="containsText" priority="3" operator="containsText" text="BA / MA (LEO)">
      <formula>NOT(ISERROR(SEARCH("BA / MA (LEO)",AF1)))</formula>
    </cfRule>
  </conditionalFormatting>
  <conditionalFormatting sqref="AF2:AF200">
    <cfRule type="containsText" dxfId="1" priority="1" operator="containsText" text="BA / MA (LEO)">
      <formula>NOT(ISERROR(SEARCH("BA / MA (LEO)",AF2)))</formula>
    </cfRule>
    <cfRule type="containsText" priority="2" operator="containsText" text="BA / MA (LEO)">
      <formula>NOT(ISERROR(SEARCH("BA / MA (LEO)",AF2)))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3">
        <x14:dataValidation type="list" allowBlank="1" showInputMessage="1" showErrorMessage="1" xr:uid="{00000000-0002-0000-0B00-000000000000}">
          <x14:formula1>
            <xm:f>'Statistics &amp; Lists'!$B$267:$B$269</xm:f>
          </x14:formula1>
          <xm:sqref>AJ2:AJ200</xm:sqref>
        </x14:dataValidation>
        <x14:dataValidation type="list" allowBlank="1" showInputMessage="1" showErrorMessage="1" xr:uid="{00000000-0002-0000-0B00-000001000000}">
          <x14:formula1>
            <xm:f>'Statistics &amp; Lists'!$B$262:$B$264</xm:f>
          </x14:formula1>
          <xm:sqref>AI2:AI200</xm:sqref>
        </x14:dataValidation>
        <x14:dataValidation type="list" allowBlank="1" showInputMessage="1" showErrorMessage="1" xr:uid="{00000000-0002-0000-0B00-000002000000}">
          <x14:formula1>
            <xm:f>'Statistics &amp; Lists'!$B$257:$B$259</xm:f>
          </x14:formula1>
          <xm:sqref>AH2:AH200</xm:sqref>
        </x14:dataValidation>
        <x14:dataValidation type="list" allowBlank="1" showInputMessage="1" showErrorMessage="1" xr:uid="{00000000-0002-0000-0B00-000003000000}">
          <x14:formula1>
            <xm:f>'Statistics &amp; Lists'!$B$242:$B$254</xm:f>
          </x14:formula1>
          <xm:sqref>AG2:AG200</xm:sqref>
        </x14:dataValidation>
        <x14:dataValidation type="list" allowBlank="1" showInputMessage="1" showErrorMessage="1" xr:uid="{00000000-0002-0000-0B00-000004000000}">
          <x14:formula1>
            <xm:f>'Statistics &amp; Lists'!$B$236:$B$239</xm:f>
          </x14:formula1>
          <xm:sqref>AF2:AF200</xm:sqref>
        </x14:dataValidation>
        <x14:dataValidation type="list" allowBlank="1" showInputMessage="1" showErrorMessage="1" xr:uid="{00000000-0002-0000-0B00-000005000000}">
          <x14:formula1>
            <xm:f>'Statistics &amp; Lists'!$B$231:$B$233</xm:f>
          </x14:formula1>
          <xm:sqref>AE2:AE200</xm:sqref>
        </x14:dataValidation>
        <x14:dataValidation type="list" allowBlank="1" showInputMessage="1" showErrorMessage="1" xr:uid="{00000000-0002-0000-0B00-000006000000}">
          <x14:formula1>
            <xm:f>'Statistics &amp; Lists'!$B$226:$B$228</xm:f>
          </x14:formula1>
          <xm:sqref>AD2:AD200</xm:sqref>
        </x14:dataValidation>
        <x14:dataValidation type="list" allowBlank="1" showInputMessage="1" showErrorMessage="1" xr:uid="{00000000-0002-0000-0B00-000007000000}">
          <x14:formula1>
            <xm:f>'Statistics &amp; Lists'!$B$221:$B$223</xm:f>
          </x14:formula1>
          <xm:sqref>AC2:AC200</xm:sqref>
        </x14:dataValidation>
        <x14:dataValidation type="list" allowBlank="1" showInputMessage="1" showErrorMessage="1" xr:uid="{00000000-0002-0000-0B00-000008000000}">
          <x14:formula1>
            <xm:f>'Statistics &amp; Lists'!$B$216:$B$218</xm:f>
          </x14:formula1>
          <xm:sqref>AA2:AA200</xm:sqref>
        </x14:dataValidation>
        <x14:dataValidation type="list" allowBlank="1" showInputMessage="1" showErrorMessage="1" xr:uid="{00000000-0002-0000-0B00-000009000000}">
          <x14:formula1>
            <xm:f>'Statistics &amp; Lists'!$B$211:$B$213</xm:f>
          </x14:formula1>
          <xm:sqref>Z2:Z200</xm:sqref>
        </x14:dataValidation>
        <x14:dataValidation type="list" allowBlank="1" showInputMessage="1" showErrorMessage="1" xr:uid="{00000000-0002-0000-0B00-00000A000000}">
          <x14:formula1>
            <xm:f>'Statistics &amp; Lists'!$B$197:$B$208</xm:f>
          </x14:formula1>
          <xm:sqref>X2:Y200</xm:sqref>
        </x14:dataValidation>
        <x14:dataValidation type="list" allowBlank="1" showInputMessage="1" showErrorMessage="1" xr:uid="{00000000-0002-0000-0B00-00000B000000}">
          <x14:formula1>
            <xm:f>'Statistics &amp; Lists'!$B$157:$B$172</xm:f>
          </x14:formula1>
          <xm:sqref>T2:T200</xm:sqref>
        </x14:dataValidation>
        <x14:dataValidation type="list" allowBlank="1" showInputMessage="1" showErrorMessage="1" xr:uid="{00000000-0002-0000-0B00-00000C000000}">
          <x14:formula1>
            <xm:f>'Statistics &amp; Lists'!$B$139:$B$154</xm:f>
          </x14:formula1>
          <xm:sqref>S2:S200</xm:sqref>
        </x14:dataValidation>
        <x14:dataValidation type="list" allowBlank="1" showInputMessage="1" showErrorMessage="1" xr:uid="{00000000-0002-0000-0B00-00000D000000}">
          <x14:formula1>
            <xm:f>'Statistics &amp; Lists'!$A$102:$A$136</xm:f>
          </x14:formula1>
          <xm:sqref>P2:P200</xm:sqref>
        </x14:dataValidation>
        <x14:dataValidation type="list" allowBlank="1" showInputMessage="1" showErrorMessage="1" xr:uid="{00000000-0002-0000-0B00-00000E000000}">
          <x14:formula1>
            <xm:f>'Statistics &amp; Lists'!$B$96:$B$99</xm:f>
          </x14:formula1>
          <xm:sqref>O2:O200</xm:sqref>
        </x14:dataValidation>
        <x14:dataValidation type="list" allowBlank="1" showInputMessage="1" showErrorMessage="1" xr:uid="{00000000-0002-0000-0B00-00000F000000}">
          <x14:formula1>
            <xm:f>'Statistics &amp; Lists'!$B$80:$B$93</xm:f>
          </x14:formula1>
          <xm:sqref>N2:N200</xm:sqref>
        </x14:dataValidation>
        <x14:dataValidation type="list" allowBlank="1" showInputMessage="1" showErrorMessage="1" xr:uid="{00000000-0002-0000-0B00-000010000000}">
          <x14:formula1>
            <xm:f>'Statistics &amp; Lists'!$B$75:$B$77</xm:f>
          </x14:formula1>
          <xm:sqref>W2:W200</xm:sqref>
        </x14:dataValidation>
        <x14:dataValidation type="list" allowBlank="1" showInputMessage="1" showErrorMessage="1" xr:uid="{00000000-0002-0000-0B00-000011000000}">
          <x14:formula1>
            <xm:f>'Statistics &amp; Lists'!$B$70:$B$72</xm:f>
          </x14:formula1>
          <xm:sqref>V2:V200</xm:sqref>
        </x14:dataValidation>
        <x14:dataValidation type="list" allowBlank="1" showInputMessage="1" showErrorMessage="1" xr:uid="{00000000-0002-0000-0B00-000012000000}">
          <x14:formula1>
            <xm:f>'Statistics &amp; Lists'!$B$65:$B$67</xm:f>
          </x14:formula1>
          <xm:sqref>U2:U200</xm:sqref>
        </x14:dataValidation>
        <x14:dataValidation type="list" allowBlank="1" showInputMessage="1" showErrorMessage="1" xr:uid="{00000000-0002-0000-0B00-000013000000}">
          <x14:formula1>
            <xm:f>'Statistics &amp; Lists'!$B$46:$B$48</xm:f>
          </x14:formula1>
          <xm:sqref>M2:M200</xm:sqref>
        </x14:dataValidation>
        <x14:dataValidation type="list" allowBlank="1" showInputMessage="1" showErrorMessage="1" xr:uid="{00000000-0002-0000-0B00-000014000000}">
          <x14:formula1>
            <xm:f>'Statistics &amp; Lists'!$B$33:$B$37</xm:f>
          </x14:formula1>
          <xm:sqref>L2:L200</xm:sqref>
        </x14:dataValidation>
        <x14:dataValidation type="list" allowBlank="1" showInputMessage="1" showErrorMessage="1" xr:uid="{00000000-0002-0000-0B00-000015000000}">
          <x14:formula1>
            <xm:f>'Statistics &amp; Lists'!$B$26:$B$31</xm:f>
          </x14:formula1>
          <xm:sqref>C2:C200</xm:sqref>
        </x14:dataValidation>
        <x14:dataValidation type="list" allowBlank="1" showInputMessage="1" showErrorMessage="1" xr:uid="{00000000-0002-0000-0B00-000016000000}">
          <x14:formula1>
            <xm:f>'Statistics &amp; Lists'!$B$8:$B$14</xm:f>
          </x14:formula1>
          <xm:sqref>B2:B200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L219"/>
  <sheetViews>
    <sheetView topLeftCell="B1" workbookViewId="0">
      <pane ySplit="1" topLeftCell="A2" activePane="bottomLeft" state="frozen"/>
      <selection activeCell="E1" sqref="E1"/>
      <selection pane="bottomLeft" activeCell="J2" sqref="J2"/>
    </sheetView>
  </sheetViews>
  <sheetFormatPr defaultColWidth="9.19921875" defaultRowHeight="14.25" x14ac:dyDescent="0.45"/>
  <cols>
    <col min="1" max="1" width="17" style="4" customWidth="1"/>
    <col min="2" max="2" width="14.73046875" style="4" customWidth="1"/>
    <col min="3" max="3" width="17" style="4" customWidth="1"/>
    <col min="4" max="4" width="16.73046875" style="4" hidden="1" customWidth="1"/>
    <col min="5" max="5" width="14.46484375" style="4" customWidth="1"/>
    <col min="6" max="6" width="25.265625" style="4" customWidth="1"/>
    <col min="7" max="8" width="14.46484375" style="4" customWidth="1"/>
    <col min="9" max="9" width="9.73046875" style="4" hidden="1" customWidth="1"/>
    <col min="10" max="10" width="9.73046875" style="4" bestFit="1" customWidth="1"/>
    <col min="11" max="11" width="9.19921875" style="46"/>
    <col min="12" max="14" width="9.19921875" style="4"/>
    <col min="15" max="15" width="11.53125" style="4" customWidth="1"/>
    <col min="16" max="16" width="13.265625" style="4" customWidth="1"/>
    <col min="17" max="18" width="9.19921875" style="49"/>
    <col min="19" max="19" width="18.265625" style="4" hidden="1" customWidth="1"/>
    <col min="20" max="20" width="18.73046875" style="4" customWidth="1"/>
    <col min="21" max="21" width="9.19921875" style="4"/>
    <col min="22" max="22" width="9.796875" style="4" customWidth="1"/>
    <col min="23" max="23" width="9.19921875" style="4"/>
    <col min="24" max="25" width="27.59765625" style="4" customWidth="1"/>
    <col min="26" max="26" width="13.46484375" style="4" customWidth="1"/>
    <col min="27" max="27" width="11.796875" style="4" customWidth="1"/>
    <col min="28" max="28" width="13.46484375" style="4" customWidth="1"/>
    <col min="29" max="31" width="9.19921875" style="4"/>
    <col min="32" max="32" width="17.33203125" style="4" customWidth="1"/>
    <col min="33" max="35" width="9.19921875" style="4"/>
    <col min="36" max="36" width="14.19921875" style="4" customWidth="1"/>
    <col min="37" max="37" width="9.19921875" style="4"/>
    <col min="38" max="38" width="27.265625" style="4" customWidth="1"/>
    <col min="39" max="16384" width="9.19921875" style="4"/>
  </cols>
  <sheetData>
    <row r="1" spans="1:38" ht="57" x14ac:dyDescent="0.45">
      <c r="A1" s="2" t="s">
        <v>216</v>
      </c>
      <c r="B1" s="2" t="s">
        <v>0</v>
      </c>
      <c r="C1" s="2" t="s">
        <v>226</v>
      </c>
      <c r="D1" s="2" t="s">
        <v>211</v>
      </c>
      <c r="E1" s="3" t="s">
        <v>217</v>
      </c>
      <c r="F1" s="3" t="s">
        <v>300</v>
      </c>
      <c r="G1" s="3" t="s">
        <v>298</v>
      </c>
      <c r="H1" s="3" t="s">
        <v>299</v>
      </c>
      <c r="I1" s="3" t="s">
        <v>218</v>
      </c>
      <c r="J1" s="2" t="s">
        <v>219</v>
      </c>
      <c r="K1" s="42" t="s">
        <v>220</v>
      </c>
      <c r="L1" s="2" t="s">
        <v>221</v>
      </c>
      <c r="M1" s="2" t="s">
        <v>222</v>
      </c>
      <c r="N1" s="3" t="s">
        <v>151</v>
      </c>
      <c r="O1" s="3" t="s">
        <v>227</v>
      </c>
      <c r="P1" s="3" t="s">
        <v>264</v>
      </c>
      <c r="Q1" s="47" t="s">
        <v>228</v>
      </c>
      <c r="R1" s="47" t="s">
        <v>229</v>
      </c>
      <c r="S1" s="3" t="s">
        <v>270</v>
      </c>
      <c r="T1" s="3" t="s">
        <v>271</v>
      </c>
      <c r="U1" s="3" t="s">
        <v>223</v>
      </c>
      <c r="V1" s="3" t="s">
        <v>224</v>
      </c>
      <c r="W1" s="3" t="s">
        <v>225</v>
      </c>
      <c r="X1" s="3" t="s">
        <v>230</v>
      </c>
      <c r="Y1" s="3" t="s">
        <v>230</v>
      </c>
      <c r="Z1" s="3" t="s">
        <v>231</v>
      </c>
      <c r="AA1" s="3" t="s">
        <v>232</v>
      </c>
      <c r="AB1" s="3" t="s">
        <v>233</v>
      </c>
      <c r="AC1" s="3" t="s">
        <v>234</v>
      </c>
      <c r="AD1" s="3" t="s">
        <v>235</v>
      </c>
      <c r="AE1" s="3" t="s">
        <v>236</v>
      </c>
      <c r="AF1" s="3" t="s">
        <v>274</v>
      </c>
      <c r="AG1" s="3" t="s">
        <v>275</v>
      </c>
      <c r="AH1" s="3" t="s">
        <v>237</v>
      </c>
      <c r="AI1" s="3" t="s">
        <v>238</v>
      </c>
      <c r="AJ1" s="3" t="s">
        <v>276</v>
      </c>
      <c r="AK1" s="3" t="s">
        <v>277</v>
      </c>
      <c r="AL1" s="3" t="s">
        <v>239</v>
      </c>
    </row>
    <row r="2" spans="1:38" s="53" customFormat="1" x14ac:dyDescent="0.45">
      <c r="D2" s="53">
        <f t="shared" ref="D2:D33" si="0">COUNTIF($F$2:$F$200,F3)</f>
        <v>199</v>
      </c>
      <c r="F2" s="53" t="str">
        <f>CONCATENATE(G2," , ",H2)</f>
        <v xml:space="preserve"> , </v>
      </c>
      <c r="I2" s="54">
        <f ca="1">TODAY()</f>
        <v>44131</v>
      </c>
      <c r="J2" s="54"/>
      <c r="K2" s="55">
        <f ca="1">(I2-J2)/365.25</f>
        <v>120.82409308692677</v>
      </c>
      <c r="Q2" s="56"/>
      <c r="R2" s="56"/>
    </row>
    <row r="3" spans="1:38" s="8" customFormat="1" x14ac:dyDescent="0.45">
      <c r="D3" s="8">
        <f t="shared" si="0"/>
        <v>199</v>
      </c>
      <c r="F3" s="53" t="str">
        <f t="shared" ref="F3:F66" si="1">CONCATENATE(G3," , ",H3)</f>
        <v xml:space="preserve"> , </v>
      </c>
      <c r="I3" s="57">
        <f t="shared" ref="I3:I66" ca="1" si="2">TODAY()</f>
        <v>44131</v>
      </c>
      <c r="K3" s="58">
        <f t="shared" ref="K3:K66" ca="1" si="3">(I3-J3)/365.25</f>
        <v>120.82409308692677</v>
      </c>
      <c r="Q3" s="50"/>
      <c r="R3" s="50"/>
    </row>
    <row r="4" spans="1:38" s="53" customFormat="1" x14ac:dyDescent="0.45">
      <c r="D4" s="53">
        <f t="shared" si="0"/>
        <v>199</v>
      </c>
      <c r="F4" s="53" t="str">
        <f t="shared" si="1"/>
        <v xml:space="preserve"> , </v>
      </c>
      <c r="I4" s="54">
        <f t="shared" ca="1" si="2"/>
        <v>44131</v>
      </c>
      <c r="K4" s="55">
        <f t="shared" ca="1" si="3"/>
        <v>120.82409308692677</v>
      </c>
      <c r="Q4" s="56"/>
      <c r="R4" s="56"/>
    </row>
    <row r="5" spans="1:38" s="8" customFormat="1" x14ac:dyDescent="0.45">
      <c r="D5" s="8">
        <f t="shared" si="0"/>
        <v>199</v>
      </c>
      <c r="F5" s="53" t="str">
        <f t="shared" si="1"/>
        <v xml:space="preserve"> , </v>
      </c>
      <c r="I5" s="57">
        <f t="shared" ca="1" si="2"/>
        <v>44131</v>
      </c>
      <c r="K5" s="58">
        <f t="shared" ca="1" si="3"/>
        <v>120.82409308692677</v>
      </c>
      <c r="Q5" s="50"/>
      <c r="R5" s="50"/>
    </row>
    <row r="6" spans="1:38" s="53" customFormat="1" x14ac:dyDescent="0.45">
      <c r="D6" s="53">
        <f t="shared" si="0"/>
        <v>199</v>
      </c>
      <c r="F6" s="53" t="str">
        <f t="shared" si="1"/>
        <v xml:space="preserve"> , </v>
      </c>
      <c r="I6" s="54">
        <f t="shared" ca="1" si="2"/>
        <v>44131</v>
      </c>
      <c r="K6" s="55">
        <f t="shared" ca="1" si="3"/>
        <v>120.82409308692677</v>
      </c>
      <c r="Q6" s="56"/>
      <c r="R6" s="56"/>
    </row>
    <row r="7" spans="1:38" s="8" customFormat="1" x14ac:dyDescent="0.45">
      <c r="D7" s="8">
        <f t="shared" si="0"/>
        <v>199</v>
      </c>
      <c r="F7" s="53" t="str">
        <f t="shared" si="1"/>
        <v xml:space="preserve"> , </v>
      </c>
      <c r="I7" s="57">
        <f t="shared" ca="1" si="2"/>
        <v>44131</v>
      </c>
      <c r="K7" s="58">
        <f t="shared" ca="1" si="3"/>
        <v>120.82409308692677</v>
      </c>
      <c r="Q7" s="50"/>
      <c r="R7" s="50"/>
    </row>
    <row r="8" spans="1:38" s="53" customFormat="1" x14ac:dyDescent="0.45">
      <c r="D8" s="53">
        <f t="shared" si="0"/>
        <v>199</v>
      </c>
      <c r="F8" s="53" t="str">
        <f t="shared" si="1"/>
        <v xml:space="preserve"> , </v>
      </c>
      <c r="I8" s="54">
        <f t="shared" ca="1" si="2"/>
        <v>44131</v>
      </c>
      <c r="K8" s="55">
        <f t="shared" ca="1" si="3"/>
        <v>120.82409308692677</v>
      </c>
      <c r="Q8" s="56"/>
      <c r="R8" s="56"/>
    </row>
    <row r="9" spans="1:38" s="8" customFormat="1" x14ac:dyDescent="0.45">
      <c r="D9" s="8">
        <f t="shared" si="0"/>
        <v>199</v>
      </c>
      <c r="F9" s="53" t="str">
        <f t="shared" si="1"/>
        <v xml:space="preserve"> , </v>
      </c>
      <c r="I9" s="57">
        <f t="shared" ca="1" si="2"/>
        <v>44131</v>
      </c>
      <c r="K9" s="58">
        <f t="shared" ca="1" si="3"/>
        <v>120.82409308692677</v>
      </c>
      <c r="Q9" s="50"/>
      <c r="R9" s="50"/>
    </row>
    <row r="10" spans="1:38" s="53" customFormat="1" x14ac:dyDescent="0.45">
      <c r="D10" s="53">
        <f t="shared" si="0"/>
        <v>199</v>
      </c>
      <c r="F10" s="53" t="str">
        <f t="shared" si="1"/>
        <v xml:space="preserve"> , </v>
      </c>
      <c r="I10" s="54">
        <f t="shared" ca="1" si="2"/>
        <v>44131</v>
      </c>
      <c r="K10" s="55">
        <f t="shared" ca="1" si="3"/>
        <v>120.82409308692677</v>
      </c>
      <c r="Q10" s="56"/>
      <c r="R10" s="56"/>
    </row>
    <row r="11" spans="1:38" s="8" customFormat="1" x14ac:dyDescent="0.45">
      <c r="D11" s="8">
        <f t="shared" si="0"/>
        <v>199</v>
      </c>
      <c r="F11" s="53" t="str">
        <f t="shared" si="1"/>
        <v xml:space="preserve"> , </v>
      </c>
      <c r="I11" s="57">
        <f t="shared" ca="1" si="2"/>
        <v>44131</v>
      </c>
      <c r="K11" s="58">
        <f t="shared" ca="1" si="3"/>
        <v>120.82409308692677</v>
      </c>
      <c r="Q11" s="50"/>
      <c r="R11" s="50"/>
    </row>
    <row r="12" spans="1:38" s="53" customFormat="1" x14ac:dyDescent="0.45">
      <c r="D12" s="53">
        <f t="shared" si="0"/>
        <v>199</v>
      </c>
      <c r="F12" s="53" t="str">
        <f t="shared" si="1"/>
        <v xml:space="preserve"> , </v>
      </c>
      <c r="I12" s="54">
        <f t="shared" ca="1" si="2"/>
        <v>44131</v>
      </c>
      <c r="K12" s="55">
        <f t="shared" ca="1" si="3"/>
        <v>120.82409308692677</v>
      </c>
      <c r="Q12" s="56"/>
      <c r="R12" s="56"/>
    </row>
    <row r="13" spans="1:38" s="8" customFormat="1" x14ac:dyDescent="0.45">
      <c r="D13" s="8">
        <f t="shared" si="0"/>
        <v>199</v>
      </c>
      <c r="F13" s="53" t="str">
        <f t="shared" si="1"/>
        <v xml:space="preserve"> , </v>
      </c>
      <c r="I13" s="57">
        <f t="shared" ca="1" si="2"/>
        <v>44131</v>
      </c>
      <c r="K13" s="58">
        <f t="shared" ca="1" si="3"/>
        <v>120.82409308692677</v>
      </c>
      <c r="Q13" s="50"/>
      <c r="R13" s="50"/>
    </row>
    <row r="14" spans="1:38" s="53" customFormat="1" x14ac:dyDescent="0.45">
      <c r="D14" s="53">
        <f t="shared" si="0"/>
        <v>199</v>
      </c>
      <c r="F14" s="53" t="str">
        <f t="shared" si="1"/>
        <v xml:space="preserve"> , </v>
      </c>
      <c r="I14" s="54">
        <f t="shared" ca="1" si="2"/>
        <v>44131</v>
      </c>
      <c r="K14" s="55">
        <f t="shared" ca="1" si="3"/>
        <v>120.82409308692677</v>
      </c>
      <c r="Q14" s="56"/>
      <c r="R14" s="56"/>
    </row>
    <row r="15" spans="1:38" s="8" customFormat="1" x14ac:dyDescent="0.45">
      <c r="D15" s="8">
        <f t="shared" si="0"/>
        <v>199</v>
      </c>
      <c r="F15" s="53" t="str">
        <f t="shared" si="1"/>
        <v xml:space="preserve"> , </v>
      </c>
      <c r="I15" s="57">
        <f t="shared" ca="1" si="2"/>
        <v>44131</v>
      </c>
      <c r="K15" s="58">
        <f t="shared" ca="1" si="3"/>
        <v>120.82409308692677</v>
      </c>
      <c r="Q15" s="50"/>
      <c r="R15" s="50"/>
    </row>
    <row r="16" spans="1:38" s="5" customFormat="1" x14ac:dyDescent="0.45">
      <c r="D16" s="53">
        <f t="shared" si="0"/>
        <v>199</v>
      </c>
      <c r="F16" s="53" t="str">
        <f t="shared" si="1"/>
        <v xml:space="preserve"> , </v>
      </c>
      <c r="I16" s="7">
        <f t="shared" ca="1" si="2"/>
        <v>44131</v>
      </c>
      <c r="K16" s="43">
        <f t="shared" ca="1" si="3"/>
        <v>120.82409308692677</v>
      </c>
      <c r="Q16" s="48"/>
      <c r="R16" s="48"/>
    </row>
    <row r="17" spans="4:18" s="8" customFormat="1" x14ac:dyDescent="0.45">
      <c r="D17" s="8">
        <f t="shared" si="0"/>
        <v>199</v>
      </c>
      <c r="F17" s="53" t="str">
        <f t="shared" si="1"/>
        <v xml:space="preserve"> , </v>
      </c>
      <c r="I17" s="57">
        <f t="shared" ca="1" si="2"/>
        <v>44131</v>
      </c>
      <c r="K17" s="58">
        <f t="shared" ca="1" si="3"/>
        <v>120.82409308692677</v>
      </c>
      <c r="Q17" s="50"/>
      <c r="R17" s="50"/>
    </row>
    <row r="18" spans="4:18" s="5" customFormat="1" x14ac:dyDescent="0.45">
      <c r="D18" s="53">
        <f t="shared" si="0"/>
        <v>199</v>
      </c>
      <c r="F18" s="53" t="str">
        <f t="shared" si="1"/>
        <v xml:space="preserve"> , </v>
      </c>
      <c r="I18" s="7">
        <f t="shared" ca="1" si="2"/>
        <v>44131</v>
      </c>
      <c r="K18" s="43">
        <f t="shared" ca="1" si="3"/>
        <v>120.82409308692677</v>
      </c>
      <c r="Q18" s="48"/>
      <c r="R18" s="48"/>
    </row>
    <row r="19" spans="4:18" s="8" customFormat="1" x14ac:dyDescent="0.45">
      <c r="D19" s="53">
        <f t="shared" si="0"/>
        <v>199</v>
      </c>
      <c r="F19" s="53" t="str">
        <f t="shared" si="1"/>
        <v xml:space="preserve"> , </v>
      </c>
      <c r="I19" s="57">
        <f t="shared" ca="1" si="2"/>
        <v>44131</v>
      </c>
      <c r="K19" s="58">
        <f t="shared" ca="1" si="3"/>
        <v>120.82409308692677</v>
      </c>
      <c r="Q19" s="50"/>
      <c r="R19" s="50"/>
    </row>
    <row r="20" spans="4:18" s="5" customFormat="1" x14ac:dyDescent="0.45">
      <c r="D20" s="53">
        <f t="shared" si="0"/>
        <v>199</v>
      </c>
      <c r="F20" s="53" t="str">
        <f t="shared" si="1"/>
        <v xml:space="preserve"> , </v>
      </c>
      <c r="I20" s="7">
        <f t="shared" ca="1" si="2"/>
        <v>44131</v>
      </c>
      <c r="K20" s="43">
        <f t="shared" ca="1" si="3"/>
        <v>120.82409308692677</v>
      </c>
      <c r="Q20" s="48"/>
      <c r="R20" s="48"/>
    </row>
    <row r="21" spans="4:18" s="8" customFormat="1" x14ac:dyDescent="0.45">
      <c r="D21" s="53">
        <f t="shared" si="0"/>
        <v>199</v>
      </c>
      <c r="F21" s="53" t="str">
        <f t="shared" si="1"/>
        <v xml:space="preserve"> , </v>
      </c>
      <c r="I21" s="57">
        <f t="shared" ca="1" si="2"/>
        <v>44131</v>
      </c>
      <c r="K21" s="58">
        <f t="shared" ca="1" si="3"/>
        <v>120.82409308692677</v>
      </c>
      <c r="Q21" s="50"/>
      <c r="R21" s="50"/>
    </row>
    <row r="22" spans="4:18" s="5" customFormat="1" x14ac:dyDescent="0.45">
      <c r="D22" s="53">
        <f t="shared" si="0"/>
        <v>199</v>
      </c>
      <c r="F22" s="53" t="str">
        <f t="shared" si="1"/>
        <v xml:space="preserve"> , </v>
      </c>
      <c r="I22" s="7">
        <f t="shared" ca="1" si="2"/>
        <v>44131</v>
      </c>
      <c r="K22" s="43">
        <f t="shared" ca="1" si="3"/>
        <v>120.82409308692677</v>
      </c>
      <c r="Q22" s="48"/>
      <c r="R22" s="48"/>
    </row>
    <row r="23" spans="4:18" s="8" customFormat="1" x14ac:dyDescent="0.45">
      <c r="D23" s="53">
        <f t="shared" si="0"/>
        <v>199</v>
      </c>
      <c r="F23" s="53" t="str">
        <f t="shared" si="1"/>
        <v xml:space="preserve"> , </v>
      </c>
      <c r="I23" s="57">
        <f t="shared" ca="1" si="2"/>
        <v>44131</v>
      </c>
      <c r="K23" s="58">
        <f t="shared" ca="1" si="3"/>
        <v>120.82409308692677</v>
      </c>
      <c r="Q23" s="50"/>
      <c r="R23" s="50"/>
    </row>
    <row r="24" spans="4:18" s="5" customFormat="1" x14ac:dyDescent="0.45">
      <c r="D24" s="53">
        <f t="shared" si="0"/>
        <v>199</v>
      </c>
      <c r="F24" s="53" t="str">
        <f t="shared" si="1"/>
        <v xml:space="preserve"> , </v>
      </c>
      <c r="I24" s="7">
        <f t="shared" ca="1" si="2"/>
        <v>44131</v>
      </c>
      <c r="K24" s="43">
        <f t="shared" ca="1" si="3"/>
        <v>120.82409308692677</v>
      </c>
      <c r="Q24" s="48"/>
      <c r="R24" s="48"/>
    </row>
    <row r="25" spans="4:18" s="8" customFormat="1" x14ac:dyDescent="0.45">
      <c r="D25" s="53">
        <f t="shared" si="0"/>
        <v>199</v>
      </c>
      <c r="F25" s="53" t="str">
        <f t="shared" si="1"/>
        <v xml:space="preserve"> , </v>
      </c>
      <c r="I25" s="57">
        <f t="shared" ca="1" si="2"/>
        <v>44131</v>
      </c>
      <c r="K25" s="58">
        <f t="shared" ca="1" si="3"/>
        <v>120.82409308692677</v>
      </c>
      <c r="Q25" s="50"/>
      <c r="R25" s="50"/>
    </row>
    <row r="26" spans="4:18" s="5" customFormat="1" x14ac:dyDescent="0.45">
      <c r="D26" s="53">
        <f t="shared" si="0"/>
        <v>199</v>
      </c>
      <c r="F26" s="53" t="str">
        <f t="shared" si="1"/>
        <v xml:space="preserve"> , </v>
      </c>
      <c r="I26" s="7">
        <f t="shared" ca="1" si="2"/>
        <v>44131</v>
      </c>
      <c r="K26" s="43">
        <f t="shared" ca="1" si="3"/>
        <v>120.82409308692677</v>
      </c>
      <c r="Q26" s="48"/>
      <c r="R26" s="48"/>
    </row>
    <row r="27" spans="4:18" s="8" customFormat="1" x14ac:dyDescent="0.45">
      <c r="D27" s="53">
        <f t="shared" si="0"/>
        <v>199</v>
      </c>
      <c r="F27" s="53" t="str">
        <f t="shared" si="1"/>
        <v xml:space="preserve"> , </v>
      </c>
      <c r="I27" s="57">
        <f t="shared" ca="1" si="2"/>
        <v>44131</v>
      </c>
      <c r="K27" s="58">
        <f t="shared" ca="1" si="3"/>
        <v>120.82409308692677</v>
      </c>
      <c r="Q27" s="50"/>
      <c r="R27" s="50"/>
    </row>
    <row r="28" spans="4:18" s="5" customFormat="1" x14ac:dyDescent="0.45">
      <c r="D28" s="53">
        <f t="shared" si="0"/>
        <v>199</v>
      </c>
      <c r="F28" s="53" t="str">
        <f t="shared" si="1"/>
        <v xml:space="preserve"> , </v>
      </c>
      <c r="I28" s="7">
        <f t="shared" ca="1" si="2"/>
        <v>44131</v>
      </c>
      <c r="K28" s="43">
        <f t="shared" ca="1" si="3"/>
        <v>120.82409308692677</v>
      </c>
      <c r="Q28" s="48"/>
      <c r="R28" s="48"/>
    </row>
    <row r="29" spans="4:18" s="8" customFormat="1" x14ac:dyDescent="0.45">
      <c r="D29" s="53">
        <f t="shared" si="0"/>
        <v>199</v>
      </c>
      <c r="F29" s="53" t="str">
        <f t="shared" si="1"/>
        <v xml:space="preserve"> , </v>
      </c>
      <c r="I29" s="57">
        <f t="shared" ca="1" si="2"/>
        <v>44131</v>
      </c>
      <c r="K29" s="58">
        <f t="shared" ca="1" si="3"/>
        <v>120.82409308692677</v>
      </c>
      <c r="Q29" s="50"/>
      <c r="R29" s="50"/>
    </row>
    <row r="30" spans="4:18" s="5" customFormat="1" x14ac:dyDescent="0.45">
      <c r="D30" s="53">
        <f t="shared" si="0"/>
        <v>199</v>
      </c>
      <c r="F30" s="53" t="str">
        <f t="shared" si="1"/>
        <v xml:space="preserve"> , </v>
      </c>
      <c r="I30" s="7">
        <f t="shared" ca="1" si="2"/>
        <v>44131</v>
      </c>
      <c r="K30" s="43">
        <f t="shared" ca="1" si="3"/>
        <v>120.82409308692677</v>
      </c>
      <c r="Q30" s="48"/>
      <c r="R30" s="48"/>
    </row>
    <row r="31" spans="4:18" s="8" customFormat="1" x14ac:dyDescent="0.45">
      <c r="D31" s="53">
        <f t="shared" si="0"/>
        <v>199</v>
      </c>
      <c r="F31" s="53" t="str">
        <f t="shared" si="1"/>
        <v xml:space="preserve"> , </v>
      </c>
      <c r="I31" s="57">
        <f ca="1">TODAY()</f>
        <v>44131</v>
      </c>
      <c r="K31" s="58">
        <f t="shared" ca="1" si="3"/>
        <v>120.82409308692677</v>
      </c>
      <c r="Q31" s="50"/>
      <c r="R31" s="50"/>
    </row>
    <row r="32" spans="4:18" s="5" customFormat="1" x14ac:dyDescent="0.45">
      <c r="D32" s="53">
        <f t="shared" si="0"/>
        <v>199</v>
      </c>
      <c r="F32" s="53" t="str">
        <f t="shared" si="1"/>
        <v xml:space="preserve"> , </v>
      </c>
      <c r="I32" s="7">
        <f t="shared" ca="1" si="2"/>
        <v>44131</v>
      </c>
      <c r="K32" s="43">
        <f t="shared" ca="1" si="3"/>
        <v>120.82409308692677</v>
      </c>
      <c r="Q32" s="48"/>
      <c r="R32" s="48"/>
    </row>
    <row r="33" spans="4:18" s="8" customFormat="1" x14ac:dyDescent="0.45">
      <c r="D33" s="53">
        <f t="shared" si="0"/>
        <v>199</v>
      </c>
      <c r="F33" s="53" t="str">
        <f t="shared" si="1"/>
        <v xml:space="preserve"> , </v>
      </c>
      <c r="I33" s="57">
        <f t="shared" ca="1" si="2"/>
        <v>44131</v>
      </c>
      <c r="K33" s="58">
        <f t="shared" ca="1" si="3"/>
        <v>120.82409308692677</v>
      </c>
      <c r="Q33" s="50"/>
      <c r="R33" s="50"/>
    </row>
    <row r="34" spans="4:18" s="5" customFormat="1" x14ac:dyDescent="0.45">
      <c r="D34" s="53">
        <f t="shared" ref="D34:D65" si="4">COUNTIF($F$2:$F$200,F35)</f>
        <v>199</v>
      </c>
      <c r="F34" s="53" t="str">
        <f t="shared" si="1"/>
        <v xml:space="preserve"> , </v>
      </c>
      <c r="I34" s="7">
        <f t="shared" ca="1" si="2"/>
        <v>44131</v>
      </c>
      <c r="K34" s="43">
        <f t="shared" ca="1" si="3"/>
        <v>120.82409308692677</v>
      </c>
      <c r="Q34" s="48"/>
      <c r="R34" s="48"/>
    </row>
    <row r="35" spans="4:18" s="8" customFormat="1" x14ac:dyDescent="0.45">
      <c r="D35" s="53">
        <f t="shared" si="4"/>
        <v>199</v>
      </c>
      <c r="F35" s="53" t="str">
        <f t="shared" si="1"/>
        <v xml:space="preserve"> , </v>
      </c>
      <c r="I35" s="57">
        <f t="shared" ca="1" si="2"/>
        <v>44131</v>
      </c>
      <c r="K35" s="58">
        <f t="shared" ca="1" si="3"/>
        <v>120.82409308692677</v>
      </c>
      <c r="Q35" s="50"/>
      <c r="R35" s="50"/>
    </row>
    <row r="36" spans="4:18" s="5" customFormat="1" x14ac:dyDescent="0.45">
      <c r="D36" s="53">
        <f t="shared" si="4"/>
        <v>199</v>
      </c>
      <c r="F36" s="53" t="str">
        <f t="shared" si="1"/>
        <v xml:space="preserve"> , </v>
      </c>
      <c r="I36" s="7">
        <f t="shared" ca="1" si="2"/>
        <v>44131</v>
      </c>
      <c r="K36" s="43">
        <f ca="1">(I36-J36)/365.25</f>
        <v>120.82409308692677</v>
      </c>
      <c r="Q36" s="48"/>
      <c r="R36" s="48"/>
    </row>
    <row r="37" spans="4:18" s="8" customFormat="1" x14ac:dyDescent="0.45">
      <c r="D37" s="53">
        <f t="shared" si="4"/>
        <v>199</v>
      </c>
      <c r="F37" s="53" t="str">
        <f t="shared" si="1"/>
        <v xml:space="preserve"> , </v>
      </c>
      <c r="I37" s="57">
        <f t="shared" ca="1" si="2"/>
        <v>44131</v>
      </c>
      <c r="K37" s="58">
        <f t="shared" ca="1" si="3"/>
        <v>120.82409308692677</v>
      </c>
      <c r="Q37" s="50"/>
      <c r="R37" s="50"/>
    </row>
    <row r="38" spans="4:18" s="5" customFormat="1" x14ac:dyDescent="0.45">
      <c r="D38" s="53">
        <f t="shared" si="4"/>
        <v>199</v>
      </c>
      <c r="F38" s="53" t="str">
        <f t="shared" si="1"/>
        <v xml:space="preserve"> , </v>
      </c>
      <c r="I38" s="7">
        <f t="shared" ca="1" si="2"/>
        <v>44131</v>
      </c>
      <c r="K38" s="43">
        <f t="shared" ca="1" si="3"/>
        <v>120.82409308692677</v>
      </c>
      <c r="Q38" s="48"/>
      <c r="R38" s="48"/>
    </row>
    <row r="39" spans="4:18" s="8" customFormat="1" x14ac:dyDescent="0.45">
      <c r="D39" s="53">
        <f t="shared" si="4"/>
        <v>199</v>
      </c>
      <c r="F39" s="53" t="str">
        <f t="shared" si="1"/>
        <v xml:space="preserve"> , </v>
      </c>
      <c r="I39" s="57">
        <f t="shared" ca="1" si="2"/>
        <v>44131</v>
      </c>
      <c r="K39" s="58">
        <f t="shared" ca="1" si="3"/>
        <v>120.82409308692677</v>
      </c>
      <c r="Q39" s="50"/>
      <c r="R39" s="50"/>
    </row>
    <row r="40" spans="4:18" s="5" customFormat="1" x14ac:dyDescent="0.45">
      <c r="D40" s="53">
        <f t="shared" si="4"/>
        <v>199</v>
      </c>
      <c r="F40" s="53" t="str">
        <f t="shared" si="1"/>
        <v xml:space="preserve"> , </v>
      </c>
      <c r="I40" s="7">
        <f t="shared" ca="1" si="2"/>
        <v>44131</v>
      </c>
      <c r="K40" s="43">
        <f t="shared" ca="1" si="3"/>
        <v>120.82409308692677</v>
      </c>
      <c r="Q40" s="48"/>
      <c r="R40" s="48"/>
    </row>
    <row r="41" spans="4:18" s="8" customFormat="1" x14ac:dyDescent="0.45">
      <c r="D41" s="53">
        <f t="shared" si="4"/>
        <v>199</v>
      </c>
      <c r="F41" s="53" t="str">
        <f t="shared" si="1"/>
        <v xml:space="preserve"> , </v>
      </c>
      <c r="I41" s="57">
        <f t="shared" ca="1" si="2"/>
        <v>44131</v>
      </c>
      <c r="K41" s="58">
        <f t="shared" ca="1" si="3"/>
        <v>120.82409308692677</v>
      </c>
      <c r="Q41" s="50"/>
      <c r="R41" s="50"/>
    </row>
    <row r="42" spans="4:18" s="5" customFormat="1" x14ac:dyDescent="0.45">
      <c r="D42" s="53">
        <f t="shared" si="4"/>
        <v>199</v>
      </c>
      <c r="F42" s="53" t="str">
        <f t="shared" si="1"/>
        <v xml:space="preserve"> , </v>
      </c>
      <c r="I42" s="7">
        <f t="shared" ca="1" si="2"/>
        <v>44131</v>
      </c>
      <c r="K42" s="43">
        <f t="shared" ca="1" si="3"/>
        <v>120.82409308692677</v>
      </c>
      <c r="Q42" s="48"/>
      <c r="R42" s="48"/>
    </row>
    <row r="43" spans="4:18" s="8" customFormat="1" x14ac:dyDescent="0.45">
      <c r="D43" s="53">
        <f t="shared" si="4"/>
        <v>199</v>
      </c>
      <c r="F43" s="53" t="str">
        <f t="shared" si="1"/>
        <v xml:space="preserve"> , </v>
      </c>
      <c r="I43" s="57">
        <f t="shared" ca="1" si="2"/>
        <v>44131</v>
      </c>
      <c r="K43" s="58">
        <f t="shared" ca="1" si="3"/>
        <v>120.82409308692677</v>
      </c>
      <c r="Q43" s="50"/>
      <c r="R43" s="50"/>
    </row>
    <row r="44" spans="4:18" s="5" customFormat="1" x14ac:dyDescent="0.45">
      <c r="D44" s="53">
        <f t="shared" si="4"/>
        <v>199</v>
      </c>
      <c r="F44" s="53" t="str">
        <f t="shared" si="1"/>
        <v xml:space="preserve"> , </v>
      </c>
      <c r="I44" s="7">
        <f t="shared" ca="1" si="2"/>
        <v>44131</v>
      </c>
      <c r="K44" s="43">
        <f t="shared" ca="1" si="3"/>
        <v>120.82409308692677</v>
      </c>
      <c r="Q44" s="48"/>
      <c r="R44" s="48"/>
    </row>
    <row r="45" spans="4:18" s="8" customFormat="1" x14ac:dyDescent="0.45">
      <c r="D45" s="53">
        <f t="shared" si="4"/>
        <v>199</v>
      </c>
      <c r="F45" s="53" t="str">
        <f t="shared" si="1"/>
        <v xml:space="preserve"> , </v>
      </c>
      <c r="I45" s="57">
        <f t="shared" ca="1" si="2"/>
        <v>44131</v>
      </c>
      <c r="K45" s="58">
        <f t="shared" ca="1" si="3"/>
        <v>120.82409308692677</v>
      </c>
      <c r="Q45" s="50"/>
      <c r="R45" s="50"/>
    </row>
    <row r="46" spans="4:18" s="5" customFormat="1" x14ac:dyDescent="0.45">
      <c r="D46" s="53">
        <f t="shared" si="4"/>
        <v>199</v>
      </c>
      <c r="F46" s="53" t="str">
        <f t="shared" si="1"/>
        <v xml:space="preserve"> , </v>
      </c>
      <c r="I46" s="7">
        <f t="shared" ca="1" si="2"/>
        <v>44131</v>
      </c>
      <c r="K46" s="43">
        <f t="shared" ca="1" si="3"/>
        <v>120.82409308692677</v>
      </c>
      <c r="Q46" s="48"/>
      <c r="R46" s="48"/>
    </row>
    <row r="47" spans="4:18" s="8" customFormat="1" x14ac:dyDescent="0.45">
      <c r="D47" s="53">
        <f t="shared" si="4"/>
        <v>199</v>
      </c>
      <c r="F47" s="53" t="str">
        <f t="shared" si="1"/>
        <v xml:space="preserve"> , </v>
      </c>
      <c r="I47" s="57">
        <f ca="1">TODAY()</f>
        <v>44131</v>
      </c>
      <c r="K47" s="58">
        <f t="shared" ca="1" si="3"/>
        <v>120.82409308692677</v>
      </c>
      <c r="Q47" s="50"/>
      <c r="R47" s="50"/>
    </row>
    <row r="48" spans="4:18" s="5" customFormat="1" x14ac:dyDescent="0.45">
      <c r="D48" s="53">
        <f t="shared" si="4"/>
        <v>199</v>
      </c>
      <c r="F48" s="53" t="str">
        <f t="shared" si="1"/>
        <v xml:space="preserve"> , </v>
      </c>
      <c r="I48" s="7">
        <f t="shared" ca="1" si="2"/>
        <v>44131</v>
      </c>
      <c r="K48" s="43">
        <f t="shared" ca="1" si="3"/>
        <v>120.82409308692677</v>
      </c>
      <c r="Q48" s="48"/>
      <c r="R48" s="48"/>
    </row>
    <row r="49" spans="4:18" s="8" customFormat="1" x14ac:dyDescent="0.45">
      <c r="D49" s="53">
        <f t="shared" si="4"/>
        <v>199</v>
      </c>
      <c r="F49" s="53" t="str">
        <f t="shared" si="1"/>
        <v xml:space="preserve"> , </v>
      </c>
      <c r="I49" s="57">
        <f t="shared" ca="1" si="2"/>
        <v>44131</v>
      </c>
      <c r="K49" s="58">
        <f t="shared" ca="1" si="3"/>
        <v>120.82409308692677</v>
      </c>
      <c r="Q49" s="50"/>
      <c r="R49" s="50"/>
    </row>
    <row r="50" spans="4:18" s="5" customFormat="1" x14ac:dyDescent="0.45">
      <c r="D50" s="53">
        <f t="shared" si="4"/>
        <v>199</v>
      </c>
      <c r="F50" s="53" t="str">
        <f t="shared" si="1"/>
        <v xml:space="preserve"> , </v>
      </c>
      <c r="I50" s="7">
        <f t="shared" ca="1" si="2"/>
        <v>44131</v>
      </c>
      <c r="K50" s="43">
        <f t="shared" ca="1" si="3"/>
        <v>120.82409308692677</v>
      </c>
      <c r="Q50" s="48"/>
      <c r="R50" s="48"/>
    </row>
    <row r="51" spans="4:18" s="8" customFormat="1" x14ac:dyDescent="0.45">
      <c r="D51" s="53">
        <f t="shared" si="4"/>
        <v>199</v>
      </c>
      <c r="F51" s="53" t="str">
        <f t="shared" si="1"/>
        <v xml:space="preserve"> , </v>
      </c>
      <c r="I51" s="57">
        <f t="shared" ca="1" si="2"/>
        <v>44131</v>
      </c>
      <c r="K51" s="58">
        <f t="shared" ca="1" si="3"/>
        <v>120.82409308692677</v>
      </c>
      <c r="Q51" s="50"/>
      <c r="R51" s="50"/>
    </row>
    <row r="52" spans="4:18" s="5" customFormat="1" x14ac:dyDescent="0.45">
      <c r="D52" s="53">
        <f t="shared" si="4"/>
        <v>199</v>
      </c>
      <c r="F52" s="53" t="str">
        <f t="shared" si="1"/>
        <v xml:space="preserve"> , </v>
      </c>
      <c r="I52" s="7">
        <f t="shared" ca="1" si="2"/>
        <v>44131</v>
      </c>
      <c r="K52" s="43">
        <f t="shared" ca="1" si="3"/>
        <v>120.82409308692677</v>
      </c>
      <c r="Q52" s="48"/>
      <c r="R52" s="48"/>
    </row>
    <row r="53" spans="4:18" s="8" customFormat="1" x14ac:dyDescent="0.45">
      <c r="D53" s="53">
        <f t="shared" si="4"/>
        <v>199</v>
      </c>
      <c r="F53" s="53" t="str">
        <f t="shared" si="1"/>
        <v xml:space="preserve"> , </v>
      </c>
      <c r="I53" s="57">
        <f t="shared" ca="1" si="2"/>
        <v>44131</v>
      </c>
      <c r="K53" s="58">
        <f t="shared" ca="1" si="3"/>
        <v>120.82409308692677</v>
      </c>
      <c r="Q53" s="50"/>
      <c r="R53" s="50"/>
    </row>
    <row r="54" spans="4:18" s="5" customFormat="1" x14ac:dyDescent="0.45">
      <c r="D54" s="53">
        <f t="shared" si="4"/>
        <v>199</v>
      </c>
      <c r="F54" s="53" t="str">
        <f t="shared" si="1"/>
        <v xml:space="preserve"> , </v>
      </c>
      <c r="I54" s="7">
        <f t="shared" ca="1" si="2"/>
        <v>44131</v>
      </c>
      <c r="K54" s="43">
        <f t="shared" ca="1" si="3"/>
        <v>120.82409308692677</v>
      </c>
      <c r="Q54" s="48"/>
      <c r="R54" s="48"/>
    </row>
    <row r="55" spans="4:18" s="8" customFormat="1" x14ac:dyDescent="0.45">
      <c r="D55" s="53">
        <f t="shared" si="4"/>
        <v>199</v>
      </c>
      <c r="F55" s="53" t="str">
        <f t="shared" si="1"/>
        <v xml:space="preserve"> , </v>
      </c>
      <c r="I55" s="57">
        <f t="shared" ca="1" si="2"/>
        <v>44131</v>
      </c>
      <c r="K55" s="58">
        <f t="shared" ca="1" si="3"/>
        <v>120.82409308692677</v>
      </c>
      <c r="Q55" s="50"/>
      <c r="R55" s="50"/>
    </row>
    <row r="56" spans="4:18" s="5" customFormat="1" x14ac:dyDescent="0.45">
      <c r="D56" s="53">
        <f t="shared" si="4"/>
        <v>199</v>
      </c>
      <c r="F56" s="53" t="str">
        <f t="shared" si="1"/>
        <v xml:space="preserve"> , </v>
      </c>
      <c r="I56" s="7">
        <f t="shared" ca="1" si="2"/>
        <v>44131</v>
      </c>
      <c r="K56" s="43">
        <f t="shared" ca="1" si="3"/>
        <v>120.82409308692677</v>
      </c>
      <c r="Q56" s="48"/>
      <c r="R56" s="48"/>
    </row>
    <row r="57" spans="4:18" s="8" customFormat="1" x14ac:dyDescent="0.45">
      <c r="D57" s="53">
        <f t="shared" si="4"/>
        <v>199</v>
      </c>
      <c r="F57" s="53" t="str">
        <f t="shared" si="1"/>
        <v xml:space="preserve"> , </v>
      </c>
      <c r="I57" s="57">
        <f t="shared" ca="1" si="2"/>
        <v>44131</v>
      </c>
      <c r="K57" s="58">
        <f t="shared" ca="1" si="3"/>
        <v>120.82409308692677</v>
      </c>
      <c r="Q57" s="50"/>
      <c r="R57" s="50"/>
    </row>
    <row r="58" spans="4:18" s="5" customFormat="1" x14ac:dyDescent="0.45">
      <c r="D58" s="53">
        <f t="shared" si="4"/>
        <v>199</v>
      </c>
      <c r="F58" s="53" t="str">
        <f t="shared" si="1"/>
        <v xml:space="preserve"> , </v>
      </c>
      <c r="I58" s="7">
        <f t="shared" ca="1" si="2"/>
        <v>44131</v>
      </c>
      <c r="K58" s="43">
        <f ca="1">(I58-J58)/365.25</f>
        <v>120.82409308692677</v>
      </c>
      <c r="Q58" s="48"/>
      <c r="R58" s="48"/>
    </row>
    <row r="59" spans="4:18" s="8" customFormat="1" x14ac:dyDescent="0.45">
      <c r="D59" s="53">
        <f t="shared" si="4"/>
        <v>199</v>
      </c>
      <c r="F59" s="53" t="str">
        <f t="shared" si="1"/>
        <v xml:space="preserve"> , </v>
      </c>
      <c r="I59" s="57">
        <f t="shared" ca="1" si="2"/>
        <v>44131</v>
      </c>
      <c r="K59" s="58">
        <f t="shared" ca="1" si="3"/>
        <v>120.82409308692677</v>
      </c>
      <c r="Q59" s="50"/>
      <c r="R59" s="50"/>
    </row>
    <row r="60" spans="4:18" s="5" customFormat="1" x14ac:dyDescent="0.45">
      <c r="D60" s="53">
        <f t="shared" si="4"/>
        <v>199</v>
      </c>
      <c r="F60" s="53" t="str">
        <f t="shared" si="1"/>
        <v xml:space="preserve"> , </v>
      </c>
      <c r="I60" s="7">
        <f t="shared" ca="1" si="2"/>
        <v>44131</v>
      </c>
      <c r="K60" s="43">
        <f t="shared" ca="1" si="3"/>
        <v>120.82409308692677</v>
      </c>
      <c r="Q60" s="48"/>
      <c r="R60" s="48"/>
    </row>
    <row r="61" spans="4:18" s="8" customFormat="1" x14ac:dyDescent="0.45">
      <c r="D61" s="53">
        <f t="shared" si="4"/>
        <v>199</v>
      </c>
      <c r="F61" s="53" t="str">
        <f t="shared" si="1"/>
        <v xml:space="preserve"> , </v>
      </c>
      <c r="I61" s="57">
        <f t="shared" ca="1" si="2"/>
        <v>44131</v>
      </c>
      <c r="K61" s="58">
        <f t="shared" ca="1" si="3"/>
        <v>120.82409308692677</v>
      </c>
      <c r="Q61" s="50"/>
      <c r="R61" s="50"/>
    </row>
    <row r="62" spans="4:18" s="5" customFormat="1" x14ac:dyDescent="0.45">
      <c r="D62" s="53">
        <f t="shared" si="4"/>
        <v>199</v>
      </c>
      <c r="F62" s="53" t="str">
        <f t="shared" si="1"/>
        <v xml:space="preserve"> , </v>
      </c>
      <c r="I62" s="7">
        <f t="shared" ca="1" si="2"/>
        <v>44131</v>
      </c>
      <c r="K62" s="43">
        <f t="shared" ca="1" si="3"/>
        <v>120.82409308692677</v>
      </c>
      <c r="Q62" s="48"/>
      <c r="R62" s="48"/>
    </row>
    <row r="63" spans="4:18" s="8" customFormat="1" x14ac:dyDescent="0.45">
      <c r="D63" s="53">
        <f t="shared" si="4"/>
        <v>199</v>
      </c>
      <c r="F63" s="53" t="str">
        <f t="shared" si="1"/>
        <v xml:space="preserve"> , </v>
      </c>
      <c r="I63" s="57">
        <f t="shared" ca="1" si="2"/>
        <v>44131</v>
      </c>
      <c r="K63" s="58">
        <f t="shared" ca="1" si="3"/>
        <v>120.82409308692677</v>
      </c>
      <c r="Q63" s="50"/>
      <c r="R63" s="50"/>
    </row>
    <row r="64" spans="4:18" s="5" customFormat="1" x14ac:dyDescent="0.45">
      <c r="D64" s="53">
        <f t="shared" si="4"/>
        <v>199</v>
      </c>
      <c r="F64" s="53" t="str">
        <f t="shared" si="1"/>
        <v xml:space="preserve"> , </v>
      </c>
      <c r="I64" s="7">
        <f t="shared" ca="1" si="2"/>
        <v>44131</v>
      </c>
      <c r="K64" s="43">
        <f t="shared" ca="1" si="3"/>
        <v>120.82409308692677</v>
      </c>
      <c r="Q64" s="48"/>
      <c r="R64" s="48"/>
    </row>
    <row r="65" spans="4:18" s="8" customFormat="1" x14ac:dyDescent="0.45">
      <c r="D65" s="53">
        <f t="shared" si="4"/>
        <v>199</v>
      </c>
      <c r="F65" s="53" t="str">
        <f t="shared" si="1"/>
        <v xml:space="preserve"> , </v>
      </c>
      <c r="I65" s="57">
        <f t="shared" ca="1" si="2"/>
        <v>44131</v>
      </c>
      <c r="K65" s="58">
        <f t="shared" ca="1" si="3"/>
        <v>120.82409308692677</v>
      </c>
      <c r="Q65" s="50"/>
      <c r="R65" s="50"/>
    </row>
    <row r="66" spans="4:18" s="5" customFormat="1" x14ac:dyDescent="0.45">
      <c r="D66" s="53">
        <f t="shared" ref="D66:D97" si="5">COUNTIF($F$2:$F$200,F67)</f>
        <v>199</v>
      </c>
      <c r="F66" s="53" t="str">
        <f t="shared" si="1"/>
        <v xml:space="preserve"> , </v>
      </c>
      <c r="I66" s="7">
        <f t="shared" ca="1" si="2"/>
        <v>44131</v>
      </c>
      <c r="K66" s="43">
        <f t="shared" ca="1" si="3"/>
        <v>120.82409308692677</v>
      </c>
      <c r="Q66" s="48"/>
      <c r="R66" s="48"/>
    </row>
    <row r="67" spans="4:18" s="8" customFormat="1" x14ac:dyDescent="0.45">
      <c r="D67" s="53">
        <f t="shared" si="5"/>
        <v>199</v>
      </c>
      <c r="F67" s="53" t="str">
        <f t="shared" ref="F67:F130" si="6">CONCATENATE(G67," , ",H67)</f>
        <v xml:space="preserve"> , </v>
      </c>
      <c r="I67" s="57">
        <f ca="1">TODAY()</f>
        <v>44131</v>
      </c>
      <c r="K67" s="58">
        <f t="shared" ref="K67:K82" ca="1" si="7">(I67-J67)/365.25</f>
        <v>120.82409308692677</v>
      </c>
      <c r="Q67" s="50"/>
      <c r="R67" s="50"/>
    </row>
    <row r="68" spans="4:18" s="5" customFormat="1" x14ac:dyDescent="0.45">
      <c r="D68" s="53">
        <f t="shared" si="5"/>
        <v>199</v>
      </c>
      <c r="F68" s="53" t="str">
        <f t="shared" si="6"/>
        <v xml:space="preserve"> , </v>
      </c>
      <c r="I68" s="7">
        <f ca="1">TODAY()</f>
        <v>44131</v>
      </c>
      <c r="K68" s="43">
        <f t="shared" ca="1" si="7"/>
        <v>120.82409308692677</v>
      </c>
      <c r="Q68" s="48"/>
      <c r="R68" s="48"/>
    </row>
    <row r="69" spans="4:18" s="8" customFormat="1" x14ac:dyDescent="0.45">
      <c r="D69" s="53">
        <f t="shared" si="5"/>
        <v>199</v>
      </c>
      <c r="F69" s="53" t="str">
        <f t="shared" si="6"/>
        <v xml:space="preserve"> , </v>
      </c>
      <c r="I69" s="57">
        <f ca="1">TODAY()</f>
        <v>44131</v>
      </c>
      <c r="K69" s="58">
        <f t="shared" ca="1" si="7"/>
        <v>120.82409308692677</v>
      </c>
      <c r="Q69" s="50"/>
      <c r="R69" s="50"/>
    </row>
    <row r="70" spans="4:18" s="5" customFormat="1" x14ac:dyDescent="0.45">
      <c r="D70" s="53">
        <f t="shared" si="5"/>
        <v>199</v>
      </c>
      <c r="F70" s="53" t="str">
        <f t="shared" si="6"/>
        <v xml:space="preserve"> , </v>
      </c>
      <c r="I70" s="7">
        <f t="shared" ref="I70:I95" ca="1" si="8">TODAY()</f>
        <v>44131</v>
      </c>
      <c r="K70" s="43">
        <f t="shared" ca="1" si="7"/>
        <v>120.82409308692677</v>
      </c>
      <c r="Q70" s="48"/>
      <c r="R70" s="48"/>
    </row>
    <row r="71" spans="4:18" s="8" customFormat="1" x14ac:dyDescent="0.45">
      <c r="D71" s="53">
        <f t="shared" si="5"/>
        <v>199</v>
      </c>
      <c r="F71" s="53" t="str">
        <f t="shared" si="6"/>
        <v xml:space="preserve"> , </v>
      </c>
      <c r="I71" s="57">
        <f t="shared" ca="1" si="8"/>
        <v>44131</v>
      </c>
      <c r="K71" s="58">
        <f t="shared" ca="1" si="7"/>
        <v>120.82409308692677</v>
      </c>
      <c r="Q71" s="50"/>
      <c r="R71" s="50"/>
    </row>
    <row r="72" spans="4:18" s="5" customFormat="1" x14ac:dyDescent="0.45">
      <c r="D72" s="53">
        <f t="shared" si="5"/>
        <v>199</v>
      </c>
      <c r="F72" s="53" t="str">
        <f t="shared" si="6"/>
        <v xml:space="preserve"> , </v>
      </c>
      <c r="I72" s="7">
        <f t="shared" ca="1" si="8"/>
        <v>44131</v>
      </c>
      <c r="K72" s="43">
        <f t="shared" ca="1" si="7"/>
        <v>120.82409308692677</v>
      </c>
      <c r="Q72" s="48"/>
      <c r="R72" s="48"/>
    </row>
    <row r="73" spans="4:18" s="8" customFormat="1" x14ac:dyDescent="0.45">
      <c r="D73" s="53">
        <f t="shared" si="5"/>
        <v>199</v>
      </c>
      <c r="F73" s="53" t="str">
        <f t="shared" si="6"/>
        <v xml:space="preserve"> , </v>
      </c>
      <c r="I73" s="57">
        <f t="shared" ca="1" si="8"/>
        <v>44131</v>
      </c>
      <c r="K73" s="58">
        <f t="shared" ca="1" si="7"/>
        <v>120.82409308692677</v>
      </c>
      <c r="Q73" s="50"/>
      <c r="R73" s="50"/>
    </row>
    <row r="74" spans="4:18" s="5" customFormat="1" x14ac:dyDescent="0.45">
      <c r="D74" s="53">
        <f t="shared" si="5"/>
        <v>199</v>
      </c>
      <c r="F74" s="53" t="str">
        <f t="shared" si="6"/>
        <v xml:space="preserve"> , </v>
      </c>
      <c r="I74" s="7">
        <f t="shared" ca="1" si="8"/>
        <v>44131</v>
      </c>
      <c r="K74" s="43">
        <f t="shared" ca="1" si="7"/>
        <v>120.82409308692677</v>
      </c>
      <c r="Q74" s="48"/>
      <c r="R74" s="48"/>
    </row>
    <row r="75" spans="4:18" s="8" customFormat="1" x14ac:dyDescent="0.45">
      <c r="D75" s="53">
        <f t="shared" si="5"/>
        <v>199</v>
      </c>
      <c r="F75" s="53" t="str">
        <f t="shared" si="6"/>
        <v xml:space="preserve"> , </v>
      </c>
      <c r="I75" s="57">
        <f t="shared" ca="1" si="8"/>
        <v>44131</v>
      </c>
      <c r="K75" s="58">
        <f t="shared" ca="1" si="7"/>
        <v>120.82409308692677</v>
      </c>
      <c r="Q75" s="50"/>
      <c r="R75" s="50"/>
    </row>
    <row r="76" spans="4:18" s="5" customFormat="1" x14ac:dyDescent="0.45">
      <c r="D76" s="53">
        <f t="shared" si="5"/>
        <v>199</v>
      </c>
      <c r="F76" s="53" t="str">
        <f t="shared" si="6"/>
        <v xml:space="preserve"> , </v>
      </c>
      <c r="I76" s="7">
        <f t="shared" ca="1" si="8"/>
        <v>44131</v>
      </c>
      <c r="K76" s="43">
        <f t="shared" ca="1" si="7"/>
        <v>120.82409308692677</v>
      </c>
      <c r="Q76" s="48"/>
      <c r="R76" s="48"/>
    </row>
    <row r="77" spans="4:18" s="8" customFormat="1" x14ac:dyDescent="0.45">
      <c r="D77" s="53">
        <f t="shared" si="5"/>
        <v>199</v>
      </c>
      <c r="F77" s="53" t="str">
        <f t="shared" si="6"/>
        <v xml:space="preserve"> , </v>
      </c>
      <c r="I77" s="57">
        <f t="shared" ca="1" si="8"/>
        <v>44131</v>
      </c>
      <c r="K77" s="58">
        <f t="shared" ca="1" si="7"/>
        <v>120.82409308692677</v>
      </c>
      <c r="Q77" s="50"/>
      <c r="R77" s="50"/>
    </row>
    <row r="78" spans="4:18" s="5" customFormat="1" x14ac:dyDescent="0.45">
      <c r="D78" s="53">
        <f t="shared" si="5"/>
        <v>199</v>
      </c>
      <c r="F78" s="53" t="str">
        <f t="shared" si="6"/>
        <v xml:space="preserve"> , </v>
      </c>
      <c r="I78" s="7">
        <f t="shared" ca="1" si="8"/>
        <v>44131</v>
      </c>
      <c r="K78" s="43">
        <f t="shared" ca="1" si="7"/>
        <v>120.82409308692677</v>
      </c>
      <c r="Q78" s="48"/>
      <c r="R78" s="48"/>
    </row>
    <row r="79" spans="4:18" s="8" customFormat="1" x14ac:dyDescent="0.45">
      <c r="D79" s="53">
        <f t="shared" si="5"/>
        <v>199</v>
      </c>
      <c r="F79" s="53" t="str">
        <f t="shared" si="6"/>
        <v xml:space="preserve"> , </v>
      </c>
      <c r="I79" s="57">
        <f t="shared" ca="1" si="8"/>
        <v>44131</v>
      </c>
      <c r="K79" s="58">
        <f t="shared" ca="1" si="7"/>
        <v>120.82409308692677</v>
      </c>
      <c r="Q79" s="50"/>
      <c r="R79" s="50"/>
    </row>
    <row r="80" spans="4:18" s="5" customFormat="1" x14ac:dyDescent="0.45">
      <c r="D80" s="53">
        <f t="shared" si="5"/>
        <v>199</v>
      </c>
      <c r="F80" s="53" t="str">
        <f t="shared" si="6"/>
        <v xml:space="preserve"> , </v>
      </c>
      <c r="I80" s="7">
        <f t="shared" ca="1" si="8"/>
        <v>44131</v>
      </c>
      <c r="K80" s="43">
        <f t="shared" ca="1" si="7"/>
        <v>120.82409308692677</v>
      </c>
      <c r="Q80" s="48"/>
      <c r="R80" s="48"/>
    </row>
    <row r="81" spans="4:18" s="8" customFormat="1" x14ac:dyDescent="0.45">
      <c r="D81" s="53">
        <f t="shared" si="5"/>
        <v>199</v>
      </c>
      <c r="F81" s="53" t="str">
        <f t="shared" si="6"/>
        <v xml:space="preserve"> , </v>
      </c>
      <c r="I81" s="57">
        <f t="shared" ca="1" si="8"/>
        <v>44131</v>
      </c>
      <c r="K81" s="58">
        <f t="shared" ca="1" si="7"/>
        <v>120.82409308692677</v>
      </c>
      <c r="Q81" s="50"/>
      <c r="R81" s="50"/>
    </row>
    <row r="82" spans="4:18" s="5" customFormat="1" x14ac:dyDescent="0.45">
      <c r="D82" s="53">
        <f t="shared" si="5"/>
        <v>199</v>
      </c>
      <c r="F82" s="53" t="str">
        <f t="shared" si="6"/>
        <v xml:space="preserve"> , </v>
      </c>
      <c r="I82" s="7">
        <f t="shared" ca="1" si="8"/>
        <v>44131</v>
      </c>
      <c r="K82" s="43">
        <f t="shared" ca="1" si="7"/>
        <v>120.82409308692677</v>
      </c>
      <c r="Q82" s="48"/>
      <c r="R82" s="48"/>
    </row>
    <row r="83" spans="4:18" s="8" customFormat="1" x14ac:dyDescent="0.45">
      <c r="D83" s="53">
        <f t="shared" si="5"/>
        <v>199</v>
      </c>
      <c r="F83" s="53" t="str">
        <f t="shared" si="6"/>
        <v xml:space="preserve"> , </v>
      </c>
      <c r="I83" s="57">
        <f t="shared" ca="1" si="8"/>
        <v>44131</v>
      </c>
      <c r="K83" s="58">
        <f ca="1">(I83-J83)/365.25</f>
        <v>120.82409308692677</v>
      </c>
      <c r="Q83" s="50"/>
      <c r="R83" s="50"/>
    </row>
    <row r="84" spans="4:18" s="5" customFormat="1" x14ac:dyDescent="0.45">
      <c r="D84" s="53">
        <f t="shared" si="5"/>
        <v>199</v>
      </c>
      <c r="F84" s="53" t="str">
        <f t="shared" si="6"/>
        <v xml:space="preserve"> , </v>
      </c>
      <c r="I84" s="7">
        <f t="shared" ca="1" si="8"/>
        <v>44131</v>
      </c>
      <c r="K84" s="43">
        <f t="shared" ref="K84:K111" ca="1" si="9">(I84-J84)/365.25</f>
        <v>120.82409308692677</v>
      </c>
      <c r="Q84" s="48"/>
      <c r="R84" s="48"/>
    </row>
    <row r="85" spans="4:18" s="8" customFormat="1" x14ac:dyDescent="0.45">
      <c r="D85" s="53">
        <f t="shared" si="5"/>
        <v>199</v>
      </c>
      <c r="F85" s="53" t="str">
        <f t="shared" si="6"/>
        <v xml:space="preserve"> , </v>
      </c>
      <c r="I85" s="57">
        <f t="shared" ca="1" si="8"/>
        <v>44131</v>
      </c>
      <c r="K85" s="58">
        <f t="shared" ca="1" si="9"/>
        <v>120.82409308692677</v>
      </c>
      <c r="Q85" s="50"/>
      <c r="R85" s="50"/>
    </row>
    <row r="86" spans="4:18" s="5" customFormat="1" x14ac:dyDescent="0.45">
      <c r="D86" s="53">
        <f t="shared" si="5"/>
        <v>199</v>
      </c>
      <c r="F86" s="53" t="str">
        <f t="shared" si="6"/>
        <v xml:space="preserve"> , </v>
      </c>
      <c r="I86" s="7">
        <f t="shared" ca="1" si="8"/>
        <v>44131</v>
      </c>
      <c r="K86" s="43">
        <f t="shared" ca="1" si="9"/>
        <v>120.82409308692677</v>
      </c>
      <c r="Q86" s="48"/>
      <c r="R86" s="48"/>
    </row>
    <row r="87" spans="4:18" s="8" customFormat="1" x14ac:dyDescent="0.45">
      <c r="D87" s="53">
        <f t="shared" si="5"/>
        <v>199</v>
      </c>
      <c r="F87" s="53" t="str">
        <f t="shared" si="6"/>
        <v xml:space="preserve"> , </v>
      </c>
      <c r="I87" s="57">
        <f t="shared" ca="1" si="8"/>
        <v>44131</v>
      </c>
      <c r="K87" s="58">
        <f t="shared" ca="1" si="9"/>
        <v>120.82409308692677</v>
      </c>
      <c r="Q87" s="50"/>
      <c r="R87" s="50"/>
    </row>
    <row r="88" spans="4:18" s="5" customFormat="1" x14ac:dyDescent="0.45">
      <c r="D88" s="53">
        <f t="shared" si="5"/>
        <v>199</v>
      </c>
      <c r="F88" s="53" t="str">
        <f t="shared" si="6"/>
        <v xml:space="preserve"> , </v>
      </c>
      <c r="I88" s="7">
        <f t="shared" ca="1" si="8"/>
        <v>44131</v>
      </c>
      <c r="K88" s="43">
        <f t="shared" ca="1" si="9"/>
        <v>120.82409308692677</v>
      </c>
      <c r="Q88" s="48"/>
      <c r="R88" s="48"/>
    </row>
    <row r="89" spans="4:18" s="8" customFormat="1" x14ac:dyDescent="0.45">
      <c r="D89" s="53">
        <f t="shared" si="5"/>
        <v>199</v>
      </c>
      <c r="F89" s="53" t="str">
        <f t="shared" si="6"/>
        <v xml:space="preserve"> , </v>
      </c>
      <c r="I89" s="57">
        <f t="shared" ca="1" si="8"/>
        <v>44131</v>
      </c>
      <c r="K89" s="58">
        <f t="shared" ca="1" si="9"/>
        <v>120.82409308692677</v>
      </c>
      <c r="Q89" s="50"/>
      <c r="R89" s="50"/>
    </row>
    <row r="90" spans="4:18" s="5" customFormat="1" x14ac:dyDescent="0.45">
      <c r="D90" s="53">
        <f t="shared" si="5"/>
        <v>199</v>
      </c>
      <c r="F90" s="53" t="str">
        <f t="shared" si="6"/>
        <v xml:space="preserve"> , </v>
      </c>
      <c r="I90" s="7">
        <f t="shared" ca="1" si="8"/>
        <v>44131</v>
      </c>
      <c r="K90" s="43">
        <f t="shared" ca="1" si="9"/>
        <v>120.82409308692677</v>
      </c>
      <c r="Q90" s="48"/>
      <c r="R90" s="48"/>
    </row>
    <row r="91" spans="4:18" s="8" customFormat="1" x14ac:dyDescent="0.45">
      <c r="D91" s="53">
        <f t="shared" si="5"/>
        <v>199</v>
      </c>
      <c r="F91" s="53" t="str">
        <f t="shared" si="6"/>
        <v xml:space="preserve"> , </v>
      </c>
      <c r="I91" s="57">
        <f t="shared" ca="1" si="8"/>
        <v>44131</v>
      </c>
      <c r="K91" s="58">
        <f t="shared" ca="1" si="9"/>
        <v>120.82409308692677</v>
      </c>
      <c r="Q91" s="50"/>
      <c r="R91" s="50"/>
    </row>
    <row r="92" spans="4:18" s="5" customFormat="1" x14ac:dyDescent="0.45">
      <c r="D92" s="53">
        <f t="shared" si="5"/>
        <v>199</v>
      </c>
      <c r="F92" s="53" t="str">
        <f t="shared" si="6"/>
        <v xml:space="preserve"> , </v>
      </c>
      <c r="I92" s="7">
        <f t="shared" ca="1" si="8"/>
        <v>44131</v>
      </c>
      <c r="K92" s="43">
        <f t="shared" ca="1" si="9"/>
        <v>120.82409308692677</v>
      </c>
      <c r="Q92" s="48"/>
      <c r="R92" s="48"/>
    </row>
    <row r="93" spans="4:18" s="8" customFormat="1" x14ac:dyDescent="0.45">
      <c r="D93" s="53">
        <f t="shared" si="5"/>
        <v>199</v>
      </c>
      <c r="F93" s="53" t="str">
        <f t="shared" si="6"/>
        <v xml:space="preserve"> , </v>
      </c>
      <c r="I93" s="57">
        <f t="shared" ca="1" si="8"/>
        <v>44131</v>
      </c>
      <c r="K93" s="58">
        <f t="shared" ca="1" si="9"/>
        <v>120.82409308692677</v>
      </c>
      <c r="Q93" s="50"/>
      <c r="R93" s="50"/>
    </row>
    <row r="94" spans="4:18" s="5" customFormat="1" x14ac:dyDescent="0.45">
      <c r="D94" s="53">
        <f t="shared" si="5"/>
        <v>199</v>
      </c>
      <c r="F94" s="53" t="str">
        <f t="shared" si="6"/>
        <v xml:space="preserve"> , </v>
      </c>
      <c r="I94" s="7">
        <f t="shared" ca="1" si="8"/>
        <v>44131</v>
      </c>
      <c r="K94" s="43">
        <f t="shared" ca="1" si="9"/>
        <v>120.82409308692677</v>
      </c>
      <c r="Q94" s="48"/>
      <c r="R94" s="48"/>
    </row>
    <row r="95" spans="4:18" s="8" customFormat="1" x14ac:dyDescent="0.45">
      <c r="D95" s="53">
        <f t="shared" si="5"/>
        <v>199</v>
      </c>
      <c r="F95" s="53" t="str">
        <f t="shared" si="6"/>
        <v xml:space="preserve"> , </v>
      </c>
      <c r="I95" s="57">
        <f t="shared" ca="1" si="8"/>
        <v>44131</v>
      </c>
      <c r="K95" s="58">
        <f t="shared" ca="1" si="9"/>
        <v>120.82409308692677</v>
      </c>
      <c r="Q95" s="50"/>
      <c r="R95" s="50"/>
    </row>
    <row r="96" spans="4:18" s="5" customFormat="1" x14ac:dyDescent="0.45">
      <c r="D96" s="53">
        <f t="shared" si="5"/>
        <v>199</v>
      </c>
      <c r="F96" s="53" t="str">
        <f t="shared" si="6"/>
        <v xml:space="preserve"> , </v>
      </c>
      <c r="I96" s="7">
        <f ca="1">TODAY()</f>
        <v>44131</v>
      </c>
      <c r="K96" s="43">
        <f t="shared" ca="1" si="9"/>
        <v>120.82409308692677</v>
      </c>
      <c r="Q96" s="48"/>
      <c r="R96" s="48"/>
    </row>
    <row r="97" spans="4:18" s="8" customFormat="1" x14ac:dyDescent="0.45">
      <c r="D97" s="53">
        <f t="shared" si="5"/>
        <v>199</v>
      </c>
      <c r="F97" s="53" t="str">
        <f t="shared" si="6"/>
        <v xml:space="preserve"> , </v>
      </c>
      <c r="I97" s="57">
        <f t="shared" ref="I97:I130" ca="1" si="10">TODAY()</f>
        <v>44131</v>
      </c>
      <c r="K97" s="58">
        <f t="shared" ca="1" si="9"/>
        <v>120.82409308692677</v>
      </c>
      <c r="Q97" s="50"/>
      <c r="R97" s="50"/>
    </row>
    <row r="98" spans="4:18" s="5" customFormat="1" x14ac:dyDescent="0.45">
      <c r="D98" s="53">
        <f t="shared" ref="D98:D129" si="11">COUNTIF($F$2:$F$200,F99)</f>
        <v>199</v>
      </c>
      <c r="F98" s="53" t="str">
        <f t="shared" si="6"/>
        <v xml:space="preserve"> , </v>
      </c>
      <c r="I98" s="7">
        <f t="shared" ca="1" si="10"/>
        <v>44131</v>
      </c>
      <c r="K98" s="43">
        <f t="shared" ca="1" si="9"/>
        <v>120.82409308692677</v>
      </c>
      <c r="Q98" s="48"/>
      <c r="R98" s="48"/>
    </row>
    <row r="99" spans="4:18" s="8" customFormat="1" x14ac:dyDescent="0.45">
      <c r="D99" s="53">
        <f t="shared" si="11"/>
        <v>199</v>
      </c>
      <c r="F99" s="53" t="str">
        <f t="shared" si="6"/>
        <v xml:space="preserve"> , </v>
      </c>
      <c r="I99" s="57">
        <f t="shared" ca="1" si="10"/>
        <v>44131</v>
      </c>
      <c r="K99" s="58">
        <f t="shared" ca="1" si="9"/>
        <v>120.82409308692677</v>
      </c>
      <c r="Q99" s="50"/>
      <c r="R99" s="50"/>
    </row>
    <row r="100" spans="4:18" s="5" customFormat="1" x14ac:dyDescent="0.45">
      <c r="D100" s="53">
        <f t="shared" si="11"/>
        <v>199</v>
      </c>
      <c r="F100" s="53" t="str">
        <f t="shared" si="6"/>
        <v xml:space="preserve"> , </v>
      </c>
      <c r="I100" s="7">
        <f t="shared" ca="1" si="10"/>
        <v>44131</v>
      </c>
      <c r="K100" s="43">
        <f t="shared" ca="1" si="9"/>
        <v>120.82409308692677</v>
      </c>
      <c r="Q100" s="48"/>
      <c r="R100" s="48"/>
    </row>
    <row r="101" spans="4:18" s="8" customFormat="1" x14ac:dyDescent="0.45">
      <c r="D101" s="53">
        <f t="shared" si="11"/>
        <v>199</v>
      </c>
      <c r="F101" s="53" t="str">
        <f t="shared" si="6"/>
        <v xml:space="preserve"> , </v>
      </c>
      <c r="I101" s="57">
        <f t="shared" ca="1" si="10"/>
        <v>44131</v>
      </c>
      <c r="K101" s="58">
        <f t="shared" ca="1" si="9"/>
        <v>120.82409308692677</v>
      </c>
      <c r="Q101" s="50"/>
      <c r="R101" s="50"/>
    </row>
    <row r="102" spans="4:18" s="5" customFormat="1" x14ac:dyDescent="0.45">
      <c r="D102" s="53">
        <f t="shared" si="11"/>
        <v>199</v>
      </c>
      <c r="F102" s="53" t="str">
        <f t="shared" si="6"/>
        <v xml:space="preserve"> , </v>
      </c>
      <c r="I102" s="7">
        <f t="shared" ca="1" si="10"/>
        <v>44131</v>
      </c>
      <c r="K102" s="43">
        <f t="shared" ca="1" si="9"/>
        <v>120.82409308692677</v>
      </c>
      <c r="Q102" s="48"/>
      <c r="R102" s="48"/>
    </row>
    <row r="103" spans="4:18" s="8" customFormat="1" x14ac:dyDescent="0.45">
      <c r="D103" s="53">
        <f t="shared" si="11"/>
        <v>199</v>
      </c>
      <c r="F103" s="53" t="str">
        <f t="shared" si="6"/>
        <v xml:space="preserve"> , </v>
      </c>
      <c r="I103" s="57">
        <f t="shared" ca="1" si="10"/>
        <v>44131</v>
      </c>
      <c r="K103" s="58">
        <f t="shared" ca="1" si="9"/>
        <v>120.82409308692677</v>
      </c>
      <c r="Q103" s="50"/>
      <c r="R103" s="50"/>
    </row>
    <row r="104" spans="4:18" s="5" customFormat="1" x14ac:dyDescent="0.45">
      <c r="D104" s="53">
        <f t="shared" si="11"/>
        <v>199</v>
      </c>
      <c r="F104" s="53" t="str">
        <f t="shared" si="6"/>
        <v xml:space="preserve"> , </v>
      </c>
      <c r="I104" s="7">
        <f t="shared" ca="1" si="10"/>
        <v>44131</v>
      </c>
      <c r="K104" s="43">
        <f t="shared" ca="1" si="9"/>
        <v>120.82409308692677</v>
      </c>
      <c r="Q104" s="48"/>
      <c r="R104" s="48"/>
    </row>
    <row r="105" spans="4:18" s="8" customFormat="1" x14ac:dyDescent="0.45">
      <c r="D105" s="53">
        <f t="shared" si="11"/>
        <v>199</v>
      </c>
      <c r="F105" s="53" t="str">
        <f t="shared" si="6"/>
        <v xml:space="preserve"> , </v>
      </c>
      <c r="I105" s="57">
        <f t="shared" ca="1" si="10"/>
        <v>44131</v>
      </c>
      <c r="K105" s="58">
        <f t="shared" ca="1" si="9"/>
        <v>120.82409308692677</v>
      </c>
      <c r="Q105" s="50"/>
      <c r="R105" s="50"/>
    </row>
    <row r="106" spans="4:18" s="5" customFormat="1" x14ac:dyDescent="0.45">
      <c r="D106" s="53">
        <f t="shared" si="11"/>
        <v>199</v>
      </c>
      <c r="F106" s="53" t="str">
        <f t="shared" si="6"/>
        <v xml:space="preserve"> , </v>
      </c>
      <c r="I106" s="7">
        <f t="shared" ca="1" si="10"/>
        <v>44131</v>
      </c>
      <c r="K106" s="43">
        <f t="shared" ca="1" si="9"/>
        <v>120.82409308692677</v>
      </c>
      <c r="Q106" s="48"/>
      <c r="R106" s="48"/>
    </row>
    <row r="107" spans="4:18" s="8" customFormat="1" x14ac:dyDescent="0.45">
      <c r="D107" s="53">
        <f t="shared" si="11"/>
        <v>199</v>
      </c>
      <c r="F107" s="53" t="str">
        <f t="shared" si="6"/>
        <v xml:space="preserve"> , </v>
      </c>
      <c r="I107" s="57">
        <f t="shared" ca="1" si="10"/>
        <v>44131</v>
      </c>
      <c r="K107" s="58">
        <f t="shared" ca="1" si="9"/>
        <v>120.82409308692677</v>
      </c>
      <c r="Q107" s="50"/>
      <c r="R107" s="50"/>
    </row>
    <row r="108" spans="4:18" s="5" customFormat="1" x14ac:dyDescent="0.45">
      <c r="D108" s="53">
        <f t="shared" si="11"/>
        <v>199</v>
      </c>
      <c r="F108" s="53" t="str">
        <f t="shared" si="6"/>
        <v xml:space="preserve"> , </v>
      </c>
      <c r="I108" s="7">
        <f t="shared" ca="1" si="10"/>
        <v>44131</v>
      </c>
      <c r="K108" s="43">
        <f t="shared" ca="1" si="9"/>
        <v>120.82409308692677</v>
      </c>
      <c r="Q108" s="48"/>
      <c r="R108" s="48"/>
    </row>
    <row r="109" spans="4:18" s="8" customFormat="1" x14ac:dyDescent="0.45">
      <c r="D109" s="53">
        <f t="shared" si="11"/>
        <v>199</v>
      </c>
      <c r="F109" s="53" t="str">
        <f t="shared" si="6"/>
        <v xml:space="preserve"> , </v>
      </c>
      <c r="I109" s="57">
        <f t="shared" ca="1" si="10"/>
        <v>44131</v>
      </c>
      <c r="K109" s="58">
        <f t="shared" ca="1" si="9"/>
        <v>120.82409308692677</v>
      </c>
      <c r="Q109" s="50"/>
      <c r="R109" s="50"/>
    </row>
    <row r="110" spans="4:18" s="5" customFormat="1" x14ac:dyDescent="0.45">
      <c r="D110" s="53">
        <f t="shared" si="11"/>
        <v>199</v>
      </c>
      <c r="F110" s="53" t="str">
        <f t="shared" si="6"/>
        <v xml:space="preserve"> , </v>
      </c>
      <c r="I110" s="7">
        <f t="shared" ca="1" si="10"/>
        <v>44131</v>
      </c>
      <c r="K110" s="43">
        <f t="shared" ca="1" si="9"/>
        <v>120.82409308692677</v>
      </c>
      <c r="Q110" s="48"/>
      <c r="R110" s="48"/>
    </row>
    <row r="111" spans="4:18" s="8" customFormat="1" x14ac:dyDescent="0.45">
      <c r="D111" s="53">
        <f t="shared" si="11"/>
        <v>199</v>
      </c>
      <c r="F111" s="53" t="str">
        <f t="shared" si="6"/>
        <v xml:space="preserve"> , </v>
      </c>
      <c r="I111" s="57">
        <f t="shared" ca="1" si="10"/>
        <v>44131</v>
      </c>
      <c r="K111" s="58">
        <f t="shared" ca="1" si="9"/>
        <v>120.82409308692677</v>
      </c>
      <c r="Q111" s="50"/>
      <c r="R111" s="50"/>
    </row>
    <row r="112" spans="4:18" s="5" customFormat="1" x14ac:dyDescent="0.45">
      <c r="D112" s="53">
        <f t="shared" si="11"/>
        <v>199</v>
      </c>
      <c r="F112" s="53" t="str">
        <f t="shared" si="6"/>
        <v xml:space="preserve"> , </v>
      </c>
      <c r="I112" s="7">
        <f t="shared" ca="1" si="10"/>
        <v>44131</v>
      </c>
      <c r="K112" s="43">
        <f ca="1">(I112-J112)/365.25</f>
        <v>120.82409308692677</v>
      </c>
      <c r="Q112" s="48"/>
      <c r="R112" s="48"/>
    </row>
    <row r="113" spans="4:18" s="8" customFormat="1" x14ac:dyDescent="0.45">
      <c r="D113" s="53">
        <f t="shared" si="11"/>
        <v>199</v>
      </c>
      <c r="F113" s="53" t="str">
        <f t="shared" si="6"/>
        <v xml:space="preserve"> , </v>
      </c>
      <c r="I113" s="57">
        <f t="shared" ca="1" si="10"/>
        <v>44131</v>
      </c>
      <c r="K113" s="58">
        <f t="shared" ref="K113:K126" ca="1" si="12">(I113-J113)/365.25</f>
        <v>120.82409308692677</v>
      </c>
      <c r="Q113" s="50"/>
      <c r="R113" s="50"/>
    </row>
    <row r="114" spans="4:18" s="5" customFormat="1" x14ac:dyDescent="0.45">
      <c r="D114" s="53">
        <f t="shared" si="11"/>
        <v>199</v>
      </c>
      <c r="F114" s="53" t="str">
        <f t="shared" si="6"/>
        <v xml:space="preserve"> , </v>
      </c>
      <c r="I114" s="7">
        <f t="shared" ca="1" si="10"/>
        <v>44131</v>
      </c>
      <c r="K114" s="43">
        <f t="shared" ca="1" si="12"/>
        <v>120.82409308692677</v>
      </c>
      <c r="Q114" s="48"/>
      <c r="R114" s="48"/>
    </row>
    <row r="115" spans="4:18" s="8" customFormat="1" x14ac:dyDescent="0.45">
      <c r="D115" s="53">
        <f t="shared" si="11"/>
        <v>199</v>
      </c>
      <c r="F115" s="53" t="str">
        <f t="shared" si="6"/>
        <v xml:space="preserve"> , </v>
      </c>
      <c r="I115" s="57">
        <f t="shared" ca="1" si="10"/>
        <v>44131</v>
      </c>
      <c r="K115" s="58">
        <f t="shared" ca="1" si="12"/>
        <v>120.82409308692677</v>
      </c>
      <c r="Q115" s="50"/>
      <c r="R115" s="50"/>
    </row>
    <row r="116" spans="4:18" s="5" customFormat="1" x14ac:dyDescent="0.45">
      <c r="D116" s="53">
        <f t="shared" si="11"/>
        <v>199</v>
      </c>
      <c r="F116" s="53" t="str">
        <f t="shared" si="6"/>
        <v xml:space="preserve"> , </v>
      </c>
      <c r="I116" s="7">
        <f t="shared" ca="1" si="10"/>
        <v>44131</v>
      </c>
      <c r="K116" s="43">
        <f t="shared" ca="1" si="12"/>
        <v>120.82409308692677</v>
      </c>
      <c r="Q116" s="48"/>
      <c r="R116" s="48"/>
    </row>
    <row r="117" spans="4:18" s="8" customFormat="1" x14ac:dyDescent="0.45">
      <c r="D117" s="53">
        <f t="shared" si="11"/>
        <v>199</v>
      </c>
      <c r="F117" s="53" t="str">
        <f t="shared" si="6"/>
        <v xml:space="preserve"> , </v>
      </c>
      <c r="I117" s="57">
        <f t="shared" ca="1" si="10"/>
        <v>44131</v>
      </c>
      <c r="K117" s="58">
        <f t="shared" ca="1" si="12"/>
        <v>120.82409308692677</v>
      </c>
      <c r="Q117" s="50"/>
      <c r="R117" s="50"/>
    </row>
    <row r="118" spans="4:18" s="5" customFormat="1" x14ac:dyDescent="0.45">
      <c r="D118" s="53">
        <f t="shared" si="11"/>
        <v>199</v>
      </c>
      <c r="F118" s="53" t="str">
        <f t="shared" si="6"/>
        <v xml:space="preserve"> , </v>
      </c>
      <c r="I118" s="7">
        <f t="shared" ca="1" si="10"/>
        <v>44131</v>
      </c>
      <c r="K118" s="43">
        <f t="shared" ca="1" si="12"/>
        <v>120.82409308692677</v>
      </c>
      <c r="Q118" s="48"/>
      <c r="R118" s="48"/>
    </row>
    <row r="119" spans="4:18" s="8" customFormat="1" x14ac:dyDescent="0.45">
      <c r="D119" s="53">
        <f t="shared" si="11"/>
        <v>199</v>
      </c>
      <c r="F119" s="53" t="str">
        <f t="shared" si="6"/>
        <v xml:space="preserve"> , </v>
      </c>
      <c r="I119" s="57">
        <f t="shared" ca="1" si="10"/>
        <v>44131</v>
      </c>
      <c r="K119" s="58">
        <f t="shared" ca="1" si="12"/>
        <v>120.82409308692677</v>
      </c>
      <c r="Q119" s="50"/>
      <c r="R119" s="50"/>
    </row>
    <row r="120" spans="4:18" s="5" customFormat="1" x14ac:dyDescent="0.45">
      <c r="D120" s="53">
        <f t="shared" si="11"/>
        <v>199</v>
      </c>
      <c r="F120" s="53" t="str">
        <f t="shared" si="6"/>
        <v xml:space="preserve"> , </v>
      </c>
      <c r="I120" s="7">
        <f t="shared" ca="1" si="10"/>
        <v>44131</v>
      </c>
      <c r="K120" s="43">
        <f t="shared" ca="1" si="12"/>
        <v>120.82409308692677</v>
      </c>
      <c r="Q120" s="48"/>
      <c r="R120" s="48"/>
    </row>
    <row r="121" spans="4:18" s="8" customFormat="1" x14ac:dyDescent="0.45">
      <c r="D121" s="53">
        <f t="shared" si="11"/>
        <v>199</v>
      </c>
      <c r="F121" s="53" t="str">
        <f t="shared" si="6"/>
        <v xml:space="preserve"> , </v>
      </c>
      <c r="I121" s="57">
        <f t="shared" ca="1" si="10"/>
        <v>44131</v>
      </c>
      <c r="K121" s="58">
        <f t="shared" ca="1" si="12"/>
        <v>120.82409308692677</v>
      </c>
      <c r="Q121" s="50"/>
      <c r="R121" s="50"/>
    </row>
    <row r="122" spans="4:18" s="5" customFormat="1" x14ac:dyDescent="0.45">
      <c r="D122" s="53">
        <f t="shared" si="11"/>
        <v>199</v>
      </c>
      <c r="F122" s="53" t="str">
        <f t="shared" si="6"/>
        <v xml:space="preserve"> , </v>
      </c>
      <c r="I122" s="7">
        <f t="shared" ca="1" si="10"/>
        <v>44131</v>
      </c>
      <c r="K122" s="43">
        <f t="shared" ca="1" si="12"/>
        <v>120.82409308692677</v>
      </c>
      <c r="Q122" s="48"/>
      <c r="R122" s="48"/>
    </row>
    <row r="123" spans="4:18" s="8" customFormat="1" x14ac:dyDescent="0.45">
      <c r="D123" s="53">
        <f t="shared" si="11"/>
        <v>199</v>
      </c>
      <c r="F123" s="53" t="str">
        <f t="shared" si="6"/>
        <v xml:space="preserve"> , </v>
      </c>
      <c r="I123" s="57">
        <f t="shared" ca="1" si="10"/>
        <v>44131</v>
      </c>
      <c r="K123" s="58">
        <f t="shared" ca="1" si="12"/>
        <v>120.82409308692677</v>
      </c>
      <c r="Q123" s="50"/>
      <c r="R123" s="50"/>
    </row>
    <row r="124" spans="4:18" s="5" customFormat="1" x14ac:dyDescent="0.45">
      <c r="D124" s="53">
        <f t="shared" si="11"/>
        <v>199</v>
      </c>
      <c r="F124" s="53" t="str">
        <f t="shared" si="6"/>
        <v xml:space="preserve"> , </v>
      </c>
      <c r="I124" s="7">
        <f t="shared" ca="1" si="10"/>
        <v>44131</v>
      </c>
      <c r="K124" s="43">
        <f t="shared" ca="1" si="12"/>
        <v>120.82409308692677</v>
      </c>
      <c r="Q124" s="48"/>
      <c r="R124" s="48"/>
    </row>
    <row r="125" spans="4:18" s="8" customFormat="1" x14ac:dyDescent="0.45">
      <c r="D125" s="53">
        <f t="shared" si="11"/>
        <v>199</v>
      </c>
      <c r="F125" s="53" t="str">
        <f t="shared" si="6"/>
        <v xml:space="preserve"> , </v>
      </c>
      <c r="I125" s="57">
        <f ca="1">TODAY()</f>
        <v>44131</v>
      </c>
      <c r="K125" s="58">
        <f t="shared" ca="1" si="12"/>
        <v>120.82409308692677</v>
      </c>
      <c r="Q125" s="50"/>
      <c r="R125" s="50"/>
    </row>
    <row r="126" spans="4:18" s="5" customFormat="1" x14ac:dyDescent="0.45">
      <c r="D126" s="53">
        <f t="shared" si="11"/>
        <v>199</v>
      </c>
      <c r="F126" s="53" t="str">
        <f t="shared" si="6"/>
        <v xml:space="preserve"> , </v>
      </c>
      <c r="I126" s="7">
        <f t="shared" ca="1" si="10"/>
        <v>44131</v>
      </c>
      <c r="K126" s="43">
        <f t="shared" ca="1" si="12"/>
        <v>120.82409308692677</v>
      </c>
      <c r="Q126" s="48"/>
      <c r="R126" s="48"/>
    </row>
    <row r="127" spans="4:18" s="8" customFormat="1" x14ac:dyDescent="0.45">
      <c r="D127" s="53">
        <f t="shared" si="11"/>
        <v>199</v>
      </c>
      <c r="F127" s="53" t="str">
        <f t="shared" si="6"/>
        <v xml:space="preserve"> , </v>
      </c>
      <c r="I127" s="57">
        <f t="shared" ca="1" si="10"/>
        <v>44131</v>
      </c>
      <c r="K127" s="58">
        <f ca="1">(I127-J127)/365.25</f>
        <v>120.82409308692677</v>
      </c>
      <c r="Q127" s="50"/>
      <c r="R127" s="50"/>
    </row>
    <row r="128" spans="4:18" s="5" customFormat="1" x14ac:dyDescent="0.45">
      <c r="D128" s="53">
        <f t="shared" si="11"/>
        <v>199</v>
      </c>
      <c r="F128" s="53" t="str">
        <f t="shared" si="6"/>
        <v xml:space="preserve"> , </v>
      </c>
      <c r="I128" s="7">
        <f t="shared" ca="1" si="10"/>
        <v>44131</v>
      </c>
      <c r="K128" s="43">
        <f t="shared" ref="K128:K149" ca="1" si="13">(I128-J128)/365.25</f>
        <v>120.82409308692677</v>
      </c>
      <c r="Q128" s="48"/>
      <c r="R128" s="48"/>
    </row>
    <row r="129" spans="4:18" s="8" customFormat="1" x14ac:dyDescent="0.45">
      <c r="D129" s="53">
        <f t="shared" si="11"/>
        <v>199</v>
      </c>
      <c r="F129" s="53" t="str">
        <f t="shared" si="6"/>
        <v xml:space="preserve"> , </v>
      </c>
      <c r="I129" s="57">
        <f t="shared" ca="1" si="10"/>
        <v>44131</v>
      </c>
      <c r="K129" s="58">
        <f t="shared" ca="1" si="13"/>
        <v>120.82409308692677</v>
      </c>
      <c r="Q129" s="50"/>
      <c r="R129" s="50"/>
    </row>
    <row r="130" spans="4:18" s="5" customFormat="1" x14ac:dyDescent="0.45">
      <c r="D130" s="53">
        <f t="shared" ref="D130:D161" si="14">COUNTIF($F$2:$F$200,F131)</f>
        <v>199</v>
      </c>
      <c r="F130" s="53" t="str">
        <f t="shared" si="6"/>
        <v xml:space="preserve"> , </v>
      </c>
      <c r="I130" s="7">
        <f t="shared" ca="1" si="10"/>
        <v>44131</v>
      </c>
      <c r="K130" s="43">
        <f t="shared" ca="1" si="13"/>
        <v>120.82409308692677</v>
      </c>
      <c r="Q130" s="48"/>
      <c r="R130" s="48"/>
    </row>
    <row r="131" spans="4:18" s="8" customFormat="1" x14ac:dyDescent="0.45">
      <c r="D131" s="53">
        <f t="shared" si="14"/>
        <v>199</v>
      </c>
      <c r="F131" s="53" t="str">
        <f t="shared" ref="F131:F181" si="15">CONCATENATE(G131," , ",H131)</f>
        <v xml:space="preserve"> , </v>
      </c>
      <c r="I131" s="57">
        <f ca="1">TODAY()</f>
        <v>44131</v>
      </c>
      <c r="K131" s="58">
        <f t="shared" ca="1" si="13"/>
        <v>120.82409308692677</v>
      </c>
      <c r="Q131" s="50"/>
      <c r="R131" s="50"/>
    </row>
    <row r="132" spans="4:18" s="5" customFormat="1" x14ac:dyDescent="0.45">
      <c r="D132" s="53">
        <f t="shared" si="14"/>
        <v>199</v>
      </c>
      <c r="F132" s="53" t="str">
        <f t="shared" si="15"/>
        <v xml:space="preserve"> , </v>
      </c>
      <c r="I132" s="7">
        <f t="shared" ref="I132:I174" ca="1" si="16">TODAY()</f>
        <v>44131</v>
      </c>
      <c r="K132" s="43">
        <f t="shared" ca="1" si="13"/>
        <v>120.82409308692677</v>
      </c>
      <c r="Q132" s="48"/>
      <c r="R132" s="48"/>
    </row>
    <row r="133" spans="4:18" s="8" customFormat="1" x14ac:dyDescent="0.45">
      <c r="D133" s="53">
        <f t="shared" si="14"/>
        <v>199</v>
      </c>
      <c r="F133" s="53" t="str">
        <f t="shared" si="15"/>
        <v xml:space="preserve"> , </v>
      </c>
      <c r="I133" s="57">
        <f t="shared" ca="1" si="16"/>
        <v>44131</v>
      </c>
      <c r="K133" s="58">
        <f t="shared" ca="1" si="13"/>
        <v>120.82409308692677</v>
      </c>
      <c r="Q133" s="50"/>
      <c r="R133" s="50"/>
    </row>
    <row r="134" spans="4:18" s="5" customFormat="1" x14ac:dyDescent="0.45">
      <c r="D134" s="53">
        <f t="shared" si="14"/>
        <v>199</v>
      </c>
      <c r="F134" s="53" t="str">
        <f t="shared" si="15"/>
        <v xml:space="preserve"> , </v>
      </c>
      <c r="I134" s="7">
        <f t="shared" ca="1" si="16"/>
        <v>44131</v>
      </c>
      <c r="K134" s="43">
        <f t="shared" ca="1" si="13"/>
        <v>120.82409308692677</v>
      </c>
      <c r="Q134" s="48"/>
      <c r="R134" s="48"/>
    </row>
    <row r="135" spans="4:18" s="8" customFormat="1" x14ac:dyDescent="0.45">
      <c r="D135" s="53">
        <f t="shared" si="14"/>
        <v>199</v>
      </c>
      <c r="F135" s="53" t="str">
        <f t="shared" si="15"/>
        <v xml:space="preserve"> , </v>
      </c>
      <c r="I135" s="57">
        <f t="shared" ca="1" si="16"/>
        <v>44131</v>
      </c>
      <c r="K135" s="58">
        <f t="shared" ca="1" si="13"/>
        <v>120.82409308692677</v>
      </c>
      <c r="Q135" s="50"/>
      <c r="R135" s="50"/>
    </row>
    <row r="136" spans="4:18" s="5" customFormat="1" x14ac:dyDescent="0.45">
      <c r="D136" s="53">
        <f t="shared" si="14"/>
        <v>199</v>
      </c>
      <c r="F136" s="53" t="str">
        <f t="shared" si="15"/>
        <v xml:space="preserve"> , </v>
      </c>
      <c r="I136" s="7">
        <f t="shared" ca="1" si="16"/>
        <v>44131</v>
      </c>
      <c r="K136" s="43">
        <f t="shared" ca="1" si="13"/>
        <v>120.82409308692677</v>
      </c>
      <c r="Q136" s="48"/>
      <c r="R136" s="48"/>
    </row>
    <row r="137" spans="4:18" s="8" customFormat="1" x14ac:dyDescent="0.45">
      <c r="D137" s="53">
        <f t="shared" si="14"/>
        <v>199</v>
      </c>
      <c r="F137" s="53" t="str">
        <f t="shared" si="15"/>
        <v xml:space="preserve"> , </v>
      </c>
      <c r="I137" s="57">
        <f t="shared" ca="1" si="16"/>
        <v>44131</v>
      </c>
      <c r="K137" s="58">
        <f t="shared" ca="1" si="13"/>
        <v>120.82409308692677</v>
      </c>
      <c r="Q137" s="50"/>
      <c r="R137" s="50"/>
    </row>
    <row r="138" spans="4:18" s="5" customFormat="1" x14ac:dyDescent="0.45">
      <c r="D138" s="53">
        <f t="shared" si="14"/>
        <v>199</v>
      </c>
      <c r="F138" s="53" t="str">
        <f t="shared" si="15"/>
        <v xml:space="preserve"> , </v>
      </c>
      <c r="I138" s="7">
        <f t="shared" ca="1" si="16"/>
        <v>44131</v>
      </c>
      <c r="K138" s="43">
        <f t="shared" ca="1" si="13"/>
        <v>120.82409308692677</v>
      </c>
      <c r="Q138" s="48"/>
      <c r="R138" s="48"/>
    </row>
    <row r="139" spans="4:18" s="8" customFormat="1" x14ac:dyDescent="0.45">
      <c r="D139" s="53">
        <f t="shared" si="14"/>
        <v>199</v>
      </c>
      <c r="F139" s="53" t="str">
        <f t="shared" si="15"/>
        <v xml:space="preserve"> , </v>
      </c>
      <c r="I139" s="57">
        <f t="shared" ca="1" si="16"/>
        <v>44131</v>
      </c>
      <c r="K139" s="58">
        <f t="shared" ca="1" si="13"/>
        <v>120.82409308692677</v>
      </c>
      <c r="Q139" s="50"/>
      <c r="R139" s="50"/>
    </row>
    <row r="140" spans="4:18" s="5" customFormat="1" x14ac:dyDescent="0.45">
      <c r="D140" s="53">
        <f t="shared" si="14"/>
        <v>199</v>
      </c>
      <c r="F140" s="53" t="str">
        <f t="shared" si="15"/>
        <v xml:space="preserve"> , </v>
      </c>
      <c r="I140" s="7">
        <f t="shared" ca="1" si="16"/>
        <v>44131</v>
      </c>
      <c r="K140" s="43">
        <f t="shared" ca="1" si="13"/>
        <v>120.82409308692677</v>
      </c>
      <c r="Q140" s="48"/>
      <c r="R140" s="48"/>
    </row>
    <row r="141" spans="4:18" s="8" customFormat="1" x14ac:dyDescent="0.45">
      <c r="D141" s="53">
        <f t="shared" si="14"/>
        <v>199</v>
      </c>
      <c r="F141" s="53" t="str">
        <f t="shared" si="15"/>
        <v xml:space="preserve"> , </v>
      </c>
      <c r="I141" s="57">
        <f t="shared" ca="1" si="16"/>
        <v>44131</v>
      </c>
      <c r="K141" s="58">
        <f t="shared" ca="1" si="13"/>
        <v>120.82409308692677</v>
      </c>
      <c r="Q141" s="50"/>
      <c r="R141" s="50"/>
    </row>
    <row r="142" spans="4:18" s="5" customFormat="1" x14ac:dyDescent="0.45">
      <c r="D142" s="53">
        <f t="shared" si="14"/>
        <v>199</v>
      </c>
      <c r="F142" s="53" t="str">
        <f t="shared" si="15"/>
        <v xml:space="preserve"> , </v>
      </c>
      <c r="I142" s="7">
        <f t="shared" ca="1" si="16"/>
        <v>44131</v>
      </c>
      <c r="K142" s="43">
        <f t="shared" ca="1" si="13"/>
        <v>120.82409308692677</v>
      </c>
      <c r="Q142" s="48"/>
      <c r="R142" s="48"/>
    </row>
    <row r="143" spans="4:18" s="8" customFormat="1" x14ac:dyDescent="0.45">
      <c r="D143" s="53">
        <f t="shared" si="14"/>
        <v>199</v>
      </c>
      <c r="F143" s="53" t="str">
        <f t="shared" si="15"/>
        <v xml:space="preserve"> , </v>
      </c>
      <c r="I143" s="57">
        <f t="shared" ca="1" si="16"/>
        <v>44131</v>
      </c>
      <c r="K143" s="58">
        <f t="shared" ca="1" si="13"/>
        <v>120.82409308692677</v>
      </c>
      <c r="Q143" s="50"/>
      <c r="R143" s="50"/>
    </row>
    <row r="144" spans="4:18" s="5" customFormat="1" x14ac:dyDescent="0.45">
      <c r="D144" s="53">
        <f t="shared" si="14"/>
        <v>199</v>
      </c>
      <c r="F144" s="53" t="str">
        <f t="shared" si="15"/>
        <v xml:space="preserve"> , </v>
      </c>
      <c r="I144" s="7">
        <f t="shared" ca="1" si="16"/>
        <v>44131</v>
      </c>
      <c r="K144" s="43">
        <f t="shared" ca="1" si="13"/>
        <v>120.82409308692677</v>
      </c>
      <c r="Q144" s="48"/>
      <c r="R144" s="48"/>
    </row>
    <row r="145" spans="4:18" s="8" customFormat="1" x14ac:dyDescent="0.45">
      <c r="D145" s="53">
        <f t="shared" si="14"/>
        <v>199</v>
      </c>
      <c r="F145" s="53" t="str">
        <f t="shared" si="15"/>
        <v xml:space="preserve"> , </v>
      </c>
      <c r="I145" s="57">
        <f t="shared" ca="1" si="16"/>
        <v>44131</v>
      </c>
      <c r="K145" s="58">
        <f t="shared" ca="1" si="13"/>
        <v>120.82409308692677</v>
      </c>
      <c r="Q145" s="50"/>
      <c r="R145" s="50"/>
    </row>
    <row r="146" spans="4:18" s="5" customFormat="1" x14ac:dyDescent="0.45">
      <c r="D146" s="53">
        <f t="shared" si="14"/>
        <v>199</v>
      </c>
      <c r="F146" s="53" t="str">
        <f t="shared" si="15"/>
        <v xml:space="preserve"> , </v>
      </c>
      <c r="I146" s="7">
        <f t="shared" ca="1" si="16"/>
        <v>44131</v>
      </c>
      <c r="K146" s="43">
        <f t="shared" ca="1" si="13"/>
        <v>120.82409308692677</v>
      </c>
      <c r="Q146" s="48"/>
      <c r="R146" s="48"/>
    </row>
    <row r="147" spans="4:18" s="8" customFormat="1" x14ac:dyDescent="0.45">
      <c r="D147" s="53">
        <f t="shared" si="14"/>
        <v>199</v>
      </c>
      <c r="F147" s="53" t="str">
        <f t="shared" si="15"/>
        <v xml:space="preserve"> , </v>
      </c>
      <c r="I147" s="57">
        <f t="shared" ca="1" si="16"/>
        <v>44131</v>
      </c>
      <c r="K147" s="58">
        <f t="shared" ca="1" si="13"/>
        <v>120.82409308692677</v>
      </c>
      <c r="Q147" s="50"/>
      <c r="R147" s="50"/>
    </row>
    <row r="148" spans="4:18" s="5" customFormat="1" x14ac:dyDescent="0.45">
      <c r="D148" s="53">
        <f t="shared" si="14"/>
        <v>199</v>
      </c>
      <c r="F148" s="53" t="str">
        <f t="shared" si="15"/>
        <v xml:space="preserve"> , </v>
      </c>
      <c r="I148" s="7">
        <f t="shared" ca="1" si="16"/>
        <v>44131</v>
      </c>
      <c r="K148" s="43">
        <f t="shared" ca="1" si="13"/>
        <v>120.82409308692677</v>
      </c>
      <c r="Q148" s="48"/>
      <c r="R148" s="48"/>
    </row>
    <row r="149" spans="4:18" s="8" customFormat="1" x14ac:dyDescent="0.45">
      <c r="D149" s="53">
        <f t="shared" si="14"/>
        <v>199</v>
      </c>
      <c r="F149" s="53" t="str">
        <f t="shared" si="15"/>
        <v xml:space="preserve"> , </v>
      </c>
      <c r="I149" s="57">
        <f t="shared" ca="1" si="16"/>
        <v>44131</v>
      </c>
      <c r="K149" s="58">
        <f t="shared" ca="1" si="13"/>
        <v>120.82409308692677</v>
      </c>
      <c r="Q149" s="50"/>
      <c r="R149" s="50"/>
    </row>
    <row r="150" spans="4:18" s="5" customFormat="1" x14ac:dyDescent="0.45">
      <c r="D150" s="53">
        <f t="shared" si="14"/>
        <v>199</v>
      </c>
      <c r="F150" s="53" t="str">
        <f t="shared" si="15"/>
        <v xml:space="preserve"> , </v>
      </c>
      <c r="I150" s="7">
        <f t="shared" ca="1" si="16"/>
        <v>44131</v>
      </c>
      <c r="K150" s="43">
        <f ca="1">(I150-J150)/365.25</f>
        <v>120.82409308692677</v>
      </c>
      <c r="Q150" s="48"/>
      <c r="R150" s="48"/>
    </row>
    <row r="151" spans="4:18" s="8" customFormat="1" x14ac:dyDescent="0.45">
      <c r="D151" s="53">
        <f t="shared" si="14"/>
        <v>199</v>
      </c>
      <c r="F151" s="53" t="str">
        <f t="shared" si="15"/>
        <v xml:space="preserve"> , </v>
      </c>
      <c r="I151" s="57">
        <f t="shared" ca="1" si="16"/>
        <v>44131</v>
      </c>
      <c r="K151" s="58">
        <f t="shared" ref="K151:K164" ca="1" si="17">(I151-J151)/365.25</f>
        <v>120.82409308692677</v>
      </c>
      <c r="Q151" s="50"/>
      <c r="R151" s="50"/>
    </row>
    <row r="152" spans="4:18" s="5" customFormat="1" x14ac:dyDescent="0.45">
      <c r="D152" s="53">
        <f t="shared" si="14"/>
        <v>199</v>
      </c>
      <c r="F152" s="53" t="str">
        <f t="shared" si="15"/>
        <v xml:space="preserve"> , </v>
      </c>
      <c r="I152" s="7">
        <f t="shared" ca="1" si="16"/>
        <v>44131</v>
      </c>
      <c r="K152" s="43">
        <f t="shared" ca="1" si="17"/>
        <v>120.82409308692677</v>
      </c>
      <c r="Q152" s="48"/>
      <c r="R152" s="48"/>
    </row>
    <row r="153" spans="4:18" s="8" customFormat="1" x14ac:dyDescent="0.45">
      <c r="D153" s="53">
        <f t="shared" si="14"/>
        <v>199</v>
      </c>
      <c r="F153" s="53" t="str">
        <f t="shared" si="15"/>
        <v xml:space="preserve"> , </v>
      </c>
      <c r="I153" s="57">
        <f t="shared" ca="1" si="16"/>
        <v>44131</v>
      </c>
      <c r="K153" s="58">
        <f t="shared" ca="1" si="17"/>
        <v>120.82409308692677</v>
      </c>
      <c r="Q153" s="50"/>
      <c r="R153" s="50"/>
    </row>
    <row r="154" spans="4:18" s="5" customFormat="1" x14ac:dyDescent="0.45">
      <c r="D154" s="53">
        <f t="shared" si="14"/>
        <v>199</v>
      </c>
      <c r="F154" s="53" t="str">
        <f t="shared" si="15"/>
        <v xml:space="preserve"> , </v>
      </c>
      <c r="I154" s="7">
        <f t="shared" ca="1" si="16"/>
        <v>44131</v>
      </c>
      <c r="K154" s="43">
        <f t="shared" ca="1" si="17"/>
        <v>120.82409308692677</v>
      </c>
      <c r="Q154" s="48"/>
      <c r="R154" s="48"/>
    </row>
    <row r="155" spans="4:18" s="8" customFormat="1" x14ac:dyDescent="0.45">
      <c r="D155" s="53">
        <f t="shared" si="14"/>
        <v>199</v>
      </c>
      <c r="F155" s="53" t="str">
        <f t="shared" si="15"/>
        <v xml:space="preserve"> , </v>
      </c>
      <c r="I155" s="57">
        <f t="shared" ca="1" si="16"/>
        <v>44131</v>
      </c>
      <c r="K155" s="58">
        <f t="shared" ca="1" si="17"/>
        <v>120.82409308692677</v>
      </c>
      <c r="Q155" s="50"/>
      <c r="R155" s="50"/>
    </row>
    <row r="156" spans="4:18" s="5" customFormat="1" x14ac:dyDescent="0.45">
      <c r="D156" s="53">
        <f t="shared" si="14"/>
        <v>199</v>
      </c>
      <c r="F156" s="53" t="str">
        <f t="shared" si="15"/>
        <v xml:space="preserve"> , </v>
      </c>
      <c r="I156" s="7">
        <f t="shared" ca="1" si="16"/>
        <v>44131</v>
      </c>
      <c r="K156" s="43">
        <f t="shared" ca="1" si="17"/>
        <v>120.82409308692677</v>
      </c>
      <c r="Q156" s="48"/>
      <c r="R156" s="48"/>
    </row>
    <row r="157" spans="4:18" s="8" customFormat="1" x14ac:dyDescent="0.45">
      <c r="D157" s="53">
        <f t="shared" si="14"/>
        <v>199</v>
      </c>
      <c r="F157" s="53" t="str">
        <f t="shared" si="15"/>
        <v xml:space="preserve"> , </v>
      </c>
      <c r="I157" s="57">
        <f t="shared" ca="1" si="16"/>
        <v>44131</v>
      </c>
      <c r="K157" s="58">
        <f t="shared" ca="1" si="17"/>
        <v>120.82409308692677</v>
      </c>
      <c r="Q157" s="50"/>
      <c r="R157" s="50"/>
    </row>
    <row r="158" spans="4:18" s="5" customFormat="1" x14ac:dyDescent="0.45">
      <c r="D158" s="53">
        <f t="shared" si="14"/>
        <v>199</v>
      </c>
      <c r="F158" s="53" t="str">
        <f t="shared" si="15"/>
        <v xml:space="preserve"> , </v>
      </c>
      <c r="I158" s="7">
        <f t="shared" ca="1" si="16"/>
        <v>44131</v>
      </c>
      <c r="K158" s="43">
        <f t="shared" ca="1" si="17"/>
        <v>120.82409308692677</v>
      </c>
      <c r="Q158" s="48"/>
      <c r="R158" s="48"/>
    </row>
    <row r="159" spans="4:18" s="8" customFormat="1" x14ac:dyDescent="0.45">
      <c r="D159" s="53">
        <f t="shared" si="14"/>
        <v>199</v>
      </c>
      <c r="F159" s="53" t="str">
        <f t="shared" si="15"/>
        <v xml:space="preserve"> , </v>
      </c>
      <c r="I159" s="57">
        <f t="shared" ca="1" si="16"/>
        <v>44131</v>
      </c>
      <c r="K159" s="58">
        <f t="shared" ca="1" si="17"/>
        <v>120.82409308692677</v>
      </c>
      <c r="Q159" s="50"/>
      <c r="R159" s="50"/>
    </row>
    <row r="160" spans="4:18" s="5" customFormat="1" x14ac:dyDescent="0.45">
      <c r="D160" s="53">
        <f t="shared" si="14"/>
        <v>199</v>
      </c>
      <c r="F160" s="53" t="str">
        <f t="shared" si="15"/>
        <v xml:space="preserve"> , </v>
      </c>
      <c r="I160" s="7">
        <f ca="1">TODAY()</f>
        <v>44131</v>
      </c>
      <c r="K160" s="43">
        <f t="shared" ca="1" si="17"/>
        <v>120.82409308692677</v>
      </c>
      <c r="Q160" s="48"/>
      <c r="R160" s="48"/>
    </row>
    <row r="161" spans="4:18" s="8" customFormat="1" x14ac:dyDescent="0.45">
      <c r="D161" s="53">
        <f t="shared" si="14"/>
        <v>199</v>
      </c>
      <c r="F161" s="53" t="str">
        <f t="shared" si="15"/>
        <v xml:space="preserve"> , </v>
      </c>
      <c r="I161" s="57">
        <f t="shared" ca="1" si="16"/>
        <v>44131</v>
      </c>
      <c r="K161" s="58">
        <f t="shared" ca="1" si="17"/>
        <v>120.82409308692677</v>
      </c>
      <c r="Q161" s="50"/>
      <c r="R161" s="50"/>
    </row>
    <row r="162" spans="4:18" s="5" customFormat="1" x14ac:dyDescent="0.45">
      <c r="D162" s="53">
        <f t="shared" ref="D162:D193" si="18">COUNTIF($F$2:$F$200,F163)</f>
        <v>199</v>
      </c>
      <c r="F162" s="53" t="str">
        <f t="shared" si="15"/>
        <v xml:space="preserve"> , </v>
      </c>
      <c r="I162" s="7">
        <f t="shared" ca="1" si="16"/>
        <v>44131</v>
      </c>
      <c r="K162" s="43">
        <f t="shared" ca="1" si="17"/>
        <v>120.82409308692677</v>
      </c>
      <c r="Q162" s="48"/>
      <c r="R162" s="48"/>
    </row>
    <row r="163" spans="4:18" s="8" customFormat="1" x14ac:dyDescent="0.45">
      <c r="D163" s="53">
        <f t="shared" si="18"/>
        <v>199</v>
      </c>
      <c r="F163" s="53" t="str">
        <f t="shared" si="15"/>
        <v xml:space="preserve"> , </v>
      </c>
      <c r="I163" s="57">
        <f t="shared" ca="1" si="16"/>
        <v>44131</v>
      </c>
      <c r="K163" s="58">
        <f t="shared" ca="1" si="17"/>
        <v>120.82409308692677</v>
      </c>
      <c r="Q163" s="50"/>
      <c r="R163" s="50"/>
    </row>
    <row r="164" spans="4:18" s="5" customFormat="1" x14ac:dyDescent="0.45">
      <c r="D164" s="53">
        <f t="shared" si="18"/>
        <v>199</v>
      </c>
      <c r="F164" s="53" t="str">
        <f t="shared" si="15"/>
        <v xml:space="preserve"> , </v>
      </c>
      <c r="I164" s="7">
        <f t="shared" ca="1" si="16"/>
        <v>44131</v>
      </c>
      <c r="K164" s="43">
        <f t="shared" ca="1" si="17"/>
        <v>120.82409308692677</v>
      </c>
      <c r="Q164" s="48"/>
      <c r="R164" s="48"/>
    </row>
    <row r="165" spans="4:18" s="8" customFormat="1" x14ac:dyDescent="0.45">
      <c r="D165" s="53">
        <f t="shared" si="18"/>
        <v>199</v>
      </c>
      <c r="F165" s="53" t="str">
        <f t="shared" si="15"/>
        <v xml:space="preserve"> , </v>
      </c>
      <c r="I165" s="57">
        <f t="shared" ca="1" si="16"/>
        <v>44131</v>
      </c>
      <c r="K165" s="58">
        <f ca="1">(I165-J165)/365.25</f>
        <v>120.82409308692677</v>
      </c>
      <c r="Q165" s="50"/>
      <c r="R165" s="50"/>
    </row>
    <row r="166" spans="4:18" s="5" customFormat="1" x14ac:dyDescent="0.45">
      <c r="D166" s="53">
        <f t="shared" si="18"/>
        <v>199</v>
      </c>
      <c r="F166" s="53" t="str">
        <f t="shared" si="15"/>
        <v xml:space="preserve"> , </v>
      </c>
      <c r="I166" s="7">
        <f t="shared" ca="1" si="16"/>
        <v>44131</v>
      </c>
      <c r="K166" s="43">
        <f t="shared" ref="K166:K179" ca="1" si="19">(I166-J166)/365.25</f>
        <v>120.82409308692677</v>
      </c>
      <c r="Q166" s="48"/>
      <c r="R166" s="48"/>
    </row>
    <row r="167" spans="4:18" s="8" customFormat="1" x14ac:dyDescent="0.45">
      <c r="D167" s="53">
        <f t="shared" si="18"/>
        <v>199</v>
      </c>
      <c r="F167" s="53" t="str">
        <f t="shared" si="15"/>
        <v xml:space="preserve"> , </v>
      </c>
      <c r="I167" s="57">
        <f t="shared" ca="1" si="16"/>
        <v>44131</v>
      </c>
      <c r="K167" s="58">
        <f t="shared" ca="1" si="19"/>
        <v>120.82409308692677</v>
      </c>
      <c r="Q167" s="50"/>
      <c r="R167" s="50"/>
    </row>
    <row r="168" spans="4:18" s="5" customFormat="1" x14ac:dyDescent="0.45">
      <c r="D168" s="53">
        <f t="shared" si="18"/>
        <v>199</v>
      </c>
      <c r="F168" s="53" t="str">
        <f t="shared" si="15"/>
        <v xml:space="preserve"> , </v>
      </c>
      <c r="I168" s="7">
        <f t="shared" ca="1" si="16"/>
        <v>44131</v>
      </c>
      <c r="K168" s="43">
        <f t="shared" ca="1" si="19"/>
        <v>120.82409308692677</v>
      </c>
      <c r="Q168" s="48"/>
      <c r="R168" s="48"/>
    </row>
    <row r="169" spans="4:18" s="8" customFormat="1" x14ac:dyDescent="0.45">
      <c r="D169" s="53">
        <f t="shared" si="18"/>
        <v>199</v>
      </c>
      <c r="F169" s="53" t="str">
        <f t="shared" si="15"/>
        <v xml:space="preserve"> , </v>
      </c>
      <c r="I169" s="57">
        <f t="shared" ca="1" si="16"/>
        <v>44131</v>
      </c>
      <c r="K169" s="58">
        <f t="shared" ca="1" si="19"/>
        <v>120.82409308692677</v>
      </c>
      <c r="Q169" s="50"/>
      <c r="R169" s="50"/>
    </row>
    <row r="170" spans="4:18" s="5" customFormat="1" x14ac:dyDescent="0.45">
      <c r="D170" s="53">
        <f t="shared" si="18"/>
        <v>199</v>
      </c>
      <c r="F170" s="53" t="str">
        <f t="shared" si="15"/>
        <v xml:space="preserve"> , </v>
      </c>
      <c r="I170" s="7">
        <f t="shared" ca="1" si="16"/>
        <v>44131</v>
      </c>
      <c r="K170" s="43">
        <f t="shared" ca="1" si="19"/>
        <v>120.82409308692677</v>
      </c>
      <c r="Q170" s="48"/>
      <c r="R170" s="48"/>
    </row>
    <row r="171" spans="4:18" s="8" customFormat="1" x14ac:dyDescent="0.45">
      <c r="D171" s="53">
        <f t="shared" si="18"/>
        <v>199</v>
      </c>
      <c r="F171" s="53" t="str">
        <f t="shared" si="15"/>
        <v xml:space="preserve"> , </v>
      </c>
      <c r="I171" s="57">
        <f t="shared" ca="1" si="16"/>
        <v>44131</v>
      </c>
      <c r="K171" s="58">
        <f t="shared" ca="1" si="19"/>
        <v>120.82409308692677</v>
      </c>
      <c r="Q171" s="50"/>
      <c r="R171" s="50"/>
    </row>
    <row r="172" spans="4:18" s="5" customFormat="1" x14ac:dyDescent="0.45">
      <c r="D172" s="53">
        <f t="shared" si="18"/>
        <v>199</v>
      </c>
      <c r="F172" s="53" t="str">
        <f t="shared" si="15"/>
        <v xml:space="preserve"> , </v>
      </c>
      <c r="I172" s="7">
        <f t="shared" ca="1" si="16"/>
        <v>44131</v>
      </c>
      <c r="K172" s="43">
        <f t="shared" ca="1" si="19"/>
        <v>120.82409308692677</v>
      </c>
      <c r="Q172" s="48"/>
      <c r="R172" s="48"/>
    </row>
    <row r="173" spans="4:18" s="8" customFormat="1" x14ac:dyDescent="0.45">
      <c r="D173" s="53">
        <f t="shared" si="18"/>
        <v>199</v>
      </c>
      <c r="F173" s="53" t="str">
        <f t="shared" si="15"/>
        <v xml:space="preserve"> , </v>
      </c>
      <c r="I173" s="57">
        <f t="shared" ca="1" si="16"/>
        <v>44131</v>
      </c>
      <c r="K173" s="58">
        <f t="shared" ca="1" si="19"/>
        <v>120.82409308692677</v>
      </c>
      <c r="Q173" s="50"/>
      <c r="R173" s="50"/>
    </row>
    <row r="174" spans="4:18" s="5" customFormat="1" x14ac:dyDescent="0.45">
      <c r="D174" s="53">
        <f t="shared" si="18"/>
        <v>199</v>
      </c>
      <c r="F174" s="53" t="str">
        <f t="shared" si="15"/>
        <v xml:space="preserve"> , </v>
      </c>
      <c r="I174" s="7">
        <f t="shared" ca="1" si="16"/>
        <v>44131</v>
      </c>
      <c r="K174" s="43">
        <f t="shared" ca="1" si="19"/>
        <v>120.82409308692677</v>
      </c>
      <c r="Q174" s="48"/>
      <c r="R174" s="48"/>
    </row>
    <row r="175" spans="4:18" s="8" customFormat="1" x14ac:dyDescent="0.45">
      <c r="D175" s="53">
        <f t="shared" si="18"/>
        <v>199</v>
      </c>
      <c r="F175" s="53" t="str">
        <f t="shared" si="15"/>
        <v xml:space="preserve"> , </v>
      </c>
      <c r="I175" s="57">
        <f ca="1">TODAY()</f>
        <v>44131</v>
      </c>
      <c r="K175" s="58">
        <f t="shared" ca="1" si="19"/>
        <v>120.82409308692677</v>
      </c>
      <c r="Q175" s="50"/>
      <c r="R175" s="50"/>
    </row>
    <row r="176" spans="4:18" s="5" customFormat="1" x14ac:dyDescent="0.45">
      <c r="D176" s="53">
        <f t="shared" si="18"/>
        <v>199</v>
      </c>
      <c r="F176" s="53" t="str">
        <f t="shared" si="15"/>
        <v xml:space="preserve"> , </v>
      </c>
      <c r="I176" s="7">
        <f t="shared" ref="I176:I200" ca="1" si="20">TODAY()</f>
        <v>44131</v>
      </c>
      <c r="K176" s="43">
        <f t="shared" ca="1" si="19"/>
        <v>120.82409308692677</v>
      </c>
      <c r="Q176" s="48"/>
      <c r="R176" s="48"/>
    </row>
    <row r="177" spans="4:18" s="8" customFormat="1" x14ac:dyDescent="0.45">
      <c r="D177" s="53">
        <f t="shared" si="18"/>
        <v>199</v>
      </c>
      <c r="F177" s="53" t="str">
        <f t="shared" si="15"/>
        <v xml:space="preserve"> , </v>
      </c>
      <c r="I177" s="57">
        <f t="shared" ca="1" si="20"/>
        <v>44131</v>
      </c>
      <c r="K177" s="58">
        <f t="shared" ca="1" si="19"/>
        <v>120.82409308692677</v>
      </c>
      <c r="Q177" s="50"/>
      <c r="R177" s="50"/>
    </row>
    <row r="178" spans="4:18" s="5" customFormat="1" x14ac:dyDescent="0.45">
      <c r="D178" s="53">
        <f t="shared" si="18"/>
        <v>199</v>
      </c>
      <c r="F178" s="53" t="str">
        <f t="shared" si="15"/>
        <v xml:space="preserve"> , </v>
      </c>
      <c r="I178" s="7">
        <f t="shared" ca="1" si="20"/>
        <v>44131</v>
      </c>
      <c r="K178" s="43">
        <f t="shared" ca="1" si="19"/>
        <v>120.82409308692677</v>
      </c>
      <c r="Q178" s="48"/>
      <c r="R178" s="48"/>
    </row>
    <row r="179" spans="4:18" s="8" customFormat="1" x14ac:dyDescent="0.45">
      <c r="D179" s="53">
        <f t="shared" si="18"/>
        <v>199</v>
      </c>
      <c r="F179" s="53" t="str">
        <f t="shared" si="15"/>
        <v xml:space="preserve"> , </v>
      </c>
      <c r="I179" s="57">
        <f t="shared" ca="1" si="20"/>
        <v>44131</v>
      </c>
      <c r="K179" s="58">
        <f t="shared" ca="1" si="19"/>
        <v>120.82409308692677</v>
      </c>
      <c r="Q179" s="50"/>
      <c r="R179" s="50"/>
    </row>
    <row r="180" spans="4:18" s="5" customFormat="1" x14ac:dyDescent="0.45">
      <c r="D180" s="53">
        <f t="shared" si="18"/>
        <v>199</v>
      </c>
      <c r="F180" s="53" t="str">
        <f t="shared" si="15"/>
        <v xml:space="preserve"> , </v>
      </c>
      <c r="I180" s="7">
        <f t="shared" ca="1" si="20"/>
        <v>44131</v>
      </c>
      <c r="K180" s="43">
        <f ca="1">(I180-J180)/365.25</f>
        <v>120.82409308692677</v>
      </c>
      <c r="Q180" s="48"/>
      <c r="R180" s="48"/>
    </row>
    <row r="181" spans="4:18" s="8" customFormat="1" x14ac:dyDescent="0.45">
      <c r="D181" s="53">
        <f t="shared" si="18"/>
        <v>199</v>
      </c>
      <c r="F181" s="53" t="str">
        <f t="shared" si="15"/>
        <v xml:space="preserve"> , </v>
      </c>
      <c r="I181" s="57">
        <f t="shared" ca="1" si="20"/>
        <v>44131</v>
      </c>
      <c r="K181" s="58">
        <f t="shared" ref="K181:K200" ca="1" si="21">(I181-J181)/365.25</f>
        <v>120.82409308692677</v>
      </c>
      <c r="Q181" s="50"/>
      <c r="R181" s="50"/>
    </row>
    <row r="182" spans="4:18" s="5" customFormat="1" x14ac:dyDescent="0.45">
      <c r="D182" s="53">
        <f t="shared" si="18"/>
        <v>199</v>
      </c>
      <c r="F182" s="53" t="str">
        <f>CONCATENATE(G182," , ",H182)</f>
        <v xml:space="preserve"> , </v>
      </c>
      <c r="I182" s="7">
        <f t="shared" ca="1" si="20"/>
        <v>44131</v>
      </c>
      <c r="K182" s="43">
        <f t="shared" ca="1" si="21"/>
        <v>120.82409308692677</v>
      </c>
      <c r="Q182" s="48"/>
      <c r="R182" s="48"/>
    </row>
    <row r="183" spans="4:18" s="8" customFormat="1" x14ac:dyDescent="0.45">
      <c r="D183" s="53">
        <f t="shared" si="18"/>
        <v>199</v>
      </c>
      <c r="F183" s="53" t="str">
        <f t="shared" ref="F183:F200" si="22">CONCATENATE(G183," , ",H183)</f>
        <v xml:space="preserve"> , </v>
      </c>
      <c r="I183" s="57">
        <f t="shared" ca="1" si="20"/>
        <v>44131</v>
      </c>
      <c r="K183" s="58">
        <f t="shared" ca="1" si="21"/>
        <v>120.82409308692677</v>
      </c>
      <c r="Q183" s="50"/>
      <c r="R183" s="50"/>
    </row>
    <row r="184" spans="4:18" s="5" customFormat="1" x14ac:dyDescent="0.45">
      <c r="D184" s="53">
        <f t="shared" si="18"/>
        <v>199</v>
      </c>
      <c r="F184" s="53" t="str">
        <f t="shared" si="22"/>
        <v xml:space="preserve"> , </v>
      </c>
      <c r="I184" s="7">
        <f t="shared" ca="1" si="20"/>
        <v>44131</v>
      </c>
      <c r="K184" s="43">
        <f t="shared" ca="1" si="21"/>
        <v>120.82409308692677</v>
      </c>
      <c r="Q184" s="48"/>
      <c r="R184" s="48"/>
    </row>
    <row r="185" spans="4:18" s="8" customFormat="1" x14ac:dyDescent="0.45">
      <c r="D185" s="53">
        <f t="shared" si="18"/>
        <v>199</v>
      </c>
      <c r="F185" s="53" t="str">
        <f t="shared" si="22"/>
        <v xml:space="preserve"> , </v>
      </c>
      <c r="I185" s="57">
        <f t="shared" ca="1" si="20"/>
        <v>44131</v>
      </c>
      <c r="K185" s="58">
        <f t="shared" ca="1" si="21"/>
        <v>120.82409308692677</v>
      </c>
      <c r="Q185" s="50"/>
      <c r="R185" s="50"/>
    </row>
    <row r="186" spans="4:18" s="5" customFormat="1" x14ac:dyDescent="0.45">
      <c r="D186" s="53">
        <f t="shared" si="18"/>
        <v>199</v>
      </c>
      <c r="F186" s="53" t="str">
        <f t="shared" si="22"/>
        <v xml:space="preserve"> , </v>
      </c>
      <c r="I186" s="7">
        <f t="shared" ca="1" si="20"/>
        <v>44131</v>
      </c>
      <c r="K186" s="43">
        <f t="shared" ca="1" si="21"/>
        <v>120.82409308692677</v>
      </c>
      <c r="Q186" s="48"/>
      <c r="R186" s="48"/>
    </row>
    <row r="187" spans="4:18" s="8" customFormat="1" x14ac:dyDescent="0.45">
      <c r="D187" s="53">
        <f t="shared" si="18"/>
        <v>199</v>
      </c>
      <c r="F187" s="53" t="str">
        <f t="shared" si="22"/>
        <v xml:space="preserve"> , </v>
      </c>
      <c r="I187" s="57">
        <f t="shared" ca="1" si="20"/>
        <v>44131</v>
      </c>
      <c r="K187" s="58">
        <f t="shared" ca="1" si="21"/>
        <v>120.82409308692677</v>
      </c>
      <c r="Q187" s="50"/>
      <c r="R187" s="50"/>
    </row>
    <row r="188" spans="4:18" s="5" customFormat="1" x14ac:dyDescent="0.45">
      <c r="D188" s="53">
        <f t="shared" si="18"/>
        <v>199</v>
      </c>
      <c r="F188" s="53" t="str">
        <f t="shared" si="22"/>
        <v xml:space="preserve"> , </v>
      </c>
      <c r="I188" s="7">
        <f t="shared" ca="1" si="20"/>
        <v>44131</v>
      </c>
      <c r="K188" s="43">
        <f t="shared" ca="1" si="21"/>
        <v>120.82409308692677</v>
      </c>
      <c r="Q188" s="48"/>
      <c r="R188" s="48"/>
    </row>
    <row r="189" spans="4:18" s="8" customFormat="1" x14ac:dyDescent="0.45">
      <c r="D189" s="53">
        <f t="shared" si="18"/>
        <v>199</v>
      </c>
      <c r="F189" s="53" t="str">
        <f t="shared" si="22"/>
        <v xml:space="preserve"> , </v>
      </c>
      <c r="I189" s="57">
        <f t="shared" ca="1" si="20"/>
        <v>44131</v>
      </c>
      <c r="K189" s="58">
        <f t="shared" ca="1" si="21"/>
        <v>120.82409308692677</v>
      </c>
      <c r="Q189" s="50"/>
      <c r="R189" s="50"/>
    </row>
    <row r="190" spans="4:18" s="5" customFormat="1" x14ac:dyDescent="0.45">
      <c r="D190" s="53">
        <f t="shared" si="18"/>
        <v>199</v>
      </c>
      <c r="F190" s="53" t="str">
        <f t="shared" si="22"/>
        <v xml:space="preserve"> , </v>
      </c>
      <c r="I190" s="7">
        <f t="shared" ca="1" si="20"/>
        <v>44131</v>
      </c>
      <c r="K190" s="43">
        <f t="shared" ca="1" si="21"/>
        <v>120.82409308692677</v>
      </c>
      <c r="Q190" s="48"/>
      <c r="R190" s="48"/>
    </row>
    <row r="191" spans="4:18" s="8" customFormat="1" x14ac:dyDescent="0.45">
      <c r="D191" s="53">
        <f t="shared" si="18"/>
        <v>199</v>
      </c>
      <c r="F191" s="53" t="str">
        <f t="shared" si="22"/>
        <v xml:space="preserve"> , </v>
      </c>
      <c r="I191" s="57">
        <f t="shared" ca="1" si="20"/>
        <v>44131</v>
      </c>
      <c r="K191" s="58">
        <f t="shared" ca="1" si="21"/>
        <v>120.82409308692677</v>
      </c>
      <c r="Q191" s="50"/>
      <c r="R191" s="50"/>
    </row>
    <row r="192" spans="4:18" s="5" customFormat="1" x14ac:dyDescent="0.45">
      <c r="D192" s="53">
        <f t="shared" si="18"/>
        <v>199</v>
      </c>
      <c r="F192" s="53" t="str">
        <f t="shared" si="22"/>
        <v xml:space="preserve"> , </v>
      </c>
      <c r="I192" s="7">
        <f t="shared" ca="1" si="20"/>
        <v>44131</v>
      </c>
      <c r="K192" s="43">
        <f t="shared" ca="1" si="21"/>
        <v>120.82409308692677</v>
      </c>
      <c r="Q192" s="48"/>
      <c r="R192" s="48"/>
    </row>
    <row r="193" spans="1:36" s="8" customFormat="1" x14ac:dyDescent="0.45">
      <c r="D193" s="53">
        <f t="shared" si="18"/>
        <v>199</v>
      </c>
      <c r="F193" s="53" t="str">
        <f t="shared" si="22"/>
        <v xml:space="preserve"> , </v>
      </c>
      <c r="I193" s="57">
        <f t="shared" ca="1" si="20"/>
        <v>44131</v>
      </c>
      <c r="K193" s="58">
        <f t="shared" ca="1" si="21"/>
        <v>120.82409308692677</v>
      </c>
      <c r="Q193" s="50"/>
      <c r="R193" s="50"/>
    </row>
    <row r="194" spans="1:36" s="5" customFormat="1" x14ac:dyDescent="0.45">
      <c r="D194" s="53">
        <f t="shared" ref="D194:D200" si="23">COUNTIF($F$2:$F$200,F195)</f>
        <v>199</v>
      </c>
      <c r="F194" s="53" t="str">
        <f t="shared" si="22"/>
        <v xml:space="preserve"> , </v>
      </c>
      <c r="I194" s="7">
        <f t="shared" ca="1" si="20"/>
        <v>44131</v>
      </c>
      <c r="K194" s="43">
        <f t="shared" ca="1" si="21"/>
        <v>120.82409308692677</v>
      </c>
      <c r="Q194" s="48"/>
      <c r="R194" s="48"/>
    </row>
    <row r="195" spans="1:36" s="8" customFormat="1" x14ac:dyDescent="0.45">
      <c r="D195" s="53">
        <f t="shared" si="23"/>
        <v>199</v>
      </c>
      <c r="F195" s="53" t="str">
        <f t="shared" si="22"/>
        <v xml:space="preserve"> , </v>
      </c>
      <c r="I195" s="57">
        <f t="shared" ca="1" si="20"/>
        <v>44131</v>
      </c>
      <c r="K195" s="58">
        <f t="shared" ca="1" si="21"/>
        <v>120.82409308692677</v>
      </c>
      <c r="Q195" s="50"/>
      <c r="R195" s="50"/>
    </row>
    <row r="196" spans="1:36" s="5" customFormat="1" x14ac:dyDescent="0.45">
      <c r="D196" s="53">
        <f t="shared" si="23"/>
        <v>199</v>
      </c>
      <c r="F196" s="53" t="str">
        <f t="shared" si="22"/>
        <v xml:space="preserve"> , </v>
      </c>
      <c r="I196" s="7">
        <f t="shared" ca="1" si="20"/>
        <v>44131</v>
      </c>
      <c r="K196" s="43">
        <f t="shared" ca="1" si="21"/>
        <v>120.82409308692677</v>
      </c>
      <c r="Q196" s="48"/>
      <c r="R196" s="48"/>
    </row>
    <row r="197" spans="1:36" s="8" customFormat="1" x14ac:dyDescent="0.45">
      <c r="D197" s="53">
        <f t="shared" si="23"/>
        <v>199</v>
      </c>
      <c r="F197" s="53" t="str">
        <f t="shared" si="22"/>
        <v xml:space="preserve"> , </v>
      </c>
      <c r="I197" s="57">
        <f t="shared" ca="1" si="20"/>
        <v>44131</v>
      </c>
      <c r="K197" s="58">
        <f t="shared" ca="1" si="21"/>
        <v>120.82409308692677</v>
      </c>
      <c r="Q197" s="50"/>
      <c r="R197" s="50"/>
    </row>
    <row r="198" spans="1:36" s="5" customFormat="1" x14ac:dyDescent="0.45">
      <c r="D198" s="53">
        <f t="shared" si="23"/>
        <v>199</v>
      </c>
      <c r="F198" s="53" t="str">
        <f t="shared" si="22"/>
        <v xml:space="preserve"> , </v>
      </c>
      <c r="I198" s="7">
        <f t="shared" ca="1" si="20"/>
        <v>44131</v>
      </c>
      <c r="K198" s="43">
        <f t="shared" ca="1" si="21"/>
        <v>120.82409308692677</v>
      </c>
      <c r="Q198" s="48"/>
      <c r="R198" s="48"/>
    </row>
    <row r="199" spans="1:36" s="8" customFormat="1" x14ac:dyDescent="0.45">
      <c r="D199" s="53">
        <f t="shared" si="23"/>
        <v>199</v>
      </c>
      <c r="F199" s="53" t="str">
        <f t="shared" si="22"/>
        <v xml:space="preserve"> , </v>
      </c>
      <c r="I199" s="57">
        <f t="shared" ca="1" si="20"/>
        <v>44131</v>
      </c>
      <c r="K199" s="58">
        <f t="shared" ca="1" si="21"/>
        <v>120.82409308692677</v>
      </c>
      <c r="Q199" s="50"/>
      <c r="R199" s="50"/>
    </row>
    <row r="200" spans="1:36" s="5" customFormat="1" x14ac:dyDescent="0.45">
      <c r="D200" s="53">
        <f t="shared" si="23"/>
        <v>0</v>
      </c>
      <c r="F200" s="53" t="str">
        <f t="shared" si="22"/>
        <v xml:space="preserve"> , </v>
      </c>
      <c r="I200" s="7">
        <f t="shared" ca="1" si="20"/>
        <v>44131</v>
      </c>
      <c r="K200" s="43">
        <f t="shared" ca="1" si="21"/>
        <v>120.82409308692677</v>
      </c>
      <c r="Q200" s="48"/>
      <c r="R200" s="48"/>
    </row>
    <row r="201" spans="1:36" s="11" customFormat="1" x14ac:dyDescent="0.45">
      <c r="A201" s="10" t="s">
        <v>249</v>
      </c>
      <c r="K201" s="44"/>
      <c r="Q201" s="51"/>
      <c r="R201" s="51"/>
    </row>
    <row r="202" spans="1:36" s="6" customFormat="1" x14ac:dyDescent="0.45">
      <c r="K202" s="45"/>
      <c r="Q202" s="52"/>
      <c r="R202" s="52"/>
    </row>
    <row r="203" spans="1:36" s="6" customFormat="1" x14ac:dyDescent="0.45">
      <c r="A203" s="6">
        <f>COUNTIF(A2:A200,"&gt;0")</f>
        <v>0</v>
      </c>
      <c r="B203" s="6">
        <f>COUNTIF(B2:B200, "=Sunday")</f>
        <v>0</v>
      </c>
      <c r="C203" s="6">
        <f>COUNTIF(C2:C200,"*Block A*")</f>
        <v>0</v>
      </c>
      <c r="K203" s="45">
        <f ca="1">COUNTIFS(K2:K200,"&gt;0",K2:K200,"&lt;13")</f>
        <v>0</v>
      </c>
      <c r="L203" s="6">
        <f>COUNTIF(L2:L200,"W")</f>
        <v>0</v>
      </c>
      <c r="M203" s="6">
        <f>COUNTIF(M2:M200,"M")</f>
        <v>0</v>
      </c>
      <c r="N203" s="6">
        <f>COUNTIF(N2:N200,"Alachua")</f>
        <v>0</v>
      </c>
      <c r="O203" s="6">
        <f>COUNTIF(O2:O200,"NW")</f>
        <v>0</v>
      </c>
      <c r="P203" s="6">
        <f>COUNTIF(P2:P200, "ASO - A")</f>
        <v>0</v>
      </c>
      <c r="Q203" s="52" t="e">
        <f>AVERAGE(Q2:Q200)</f>
        <v>#DIV/0!</v>
      </c>
      <c r="R203" s="52" t="e">
        <f>AVERAGE(R2:R200)</f>
        <v>#DIV/0!</v>
      </c>
      <c r="S203" s="6">
        <f>COUNTIF(S2:S200, "Armed Disturbance")</f>
        <v>0</v>
      </c>
      <c r="T203" s="6">
        <f>COUNTIF(T2:T200, "Armed Disturbance")</f>
        <v>0</v>
      </c>
      <c r="U203" s="6">
        <f>COUNTIF(U2:U200,"Y")</f>
        <v>0</v>
      </c>
      <c r="V203" s="6">
        <f>COUNTIF(V2:V200,"Y")</f>
        <v>0</v>
      </c>
      <c r="W203" s="6">
        <f>COUNTIF(W2:W200,"Y")</f>
        <v>0</v>
      </c>
      <c r="Y203" s="6">
        <f>COUNTIF(X2:Y200, "anxiety")</f>
        <v>0</v>
      </c>
      <c r="Z203" s="6">
        <f>COUNTIF(Z2:Z200, "Y")</f>
        <v>0</v>
      </c>
      <c r="AA203" s="6">
        <f>COUNTIF(AA2:AA200, "Y")</f>
        <v>0</v>
      </c>
      <c r="AC203" s="6">
        <f>COUNTIF(AC2:AC200,"Y")</f>
        <v>0</v>
      </c>
      <c r="AD203" s="6">
        <f>COUNTIF(AD2:AD200,"Y")</f>
        <v>0</v>
      </c>
      <c r="AE203" s="6">
        <f>COUNTIF(AE2:AE200,"Y")</f>
        <v>0</v>
      </c>
      <c r="AF203" s="6">
        <f>COUNTIF(AF2:AF200,"N/A")</f>
        <v>0</v>
      </c>
      <c r="AG203" s="6">
        <f>COUNTIF(AG2:AG200,"Meridian")</f>
        <v>0</v>
      </c>
      <c r="AH203" s="6">
        <f>COUNTIF(AH2:AH200,"Y")</f>
        <v>0</v>
      </c>
      <c r="AI203" s="6">
        <f>COUNTIF(AI2:AI200,"Y")</f>
        <v>0</v>
      </c>
      <c r="AJ203" s="6">
        <f>COUNTIF(AJ2:AJ200,"Y")</f>
        <v>0</v>
      </c>
    </row>
    <row r="204" spans="1:36" s="6" customFormat="1" x14ac:dyDescent="0.45">
      <c r="B204" s="6">
        <f>COUNTIF(B4:B201, "=Monday")</f>
        <v>0</v>
      </c>
      <c r="C204" s="6">
        <f>COUNTIF(C2:C200,"*Block B*")</f>
        <v>0</v>
      </c>
      <c r="K204" s="45">
        <f ca="1">COUNTIFS(K2:K200,"&gt;12",K2:K200,"&lt;18")</f>
        <v>0</v>
      </c>
      <c r="L204" s="6">
        <f>COUNTIF(L2:L200,"B")</f>
        <v>0</v>
      </c>
      <c r="M204" s="6">
        <f>COUNTIF(M2:M200,"F")</f>
        <v>0</v>
      </c>
      <c r="N204" s="6">
        <f>COUNTIF(N2:N200,"Archer")</f>
        <v>0</v>
      </c>
      <c r="O204" s="6">
        <f>COUNTIF(O2:O200,"SW")</f>
        <v>0</v>
      </c>
      <c r="P204" s="6">
        <f>COUNTIF(P2:P200, "ASO - B")</f>
        <v>0</v>
      </c>
      <c r="Q204" s="52"/>
      <c r="R204" s="52"/>
      <c r="S204" s="6">
        <f>COUNTIF(S2:S200, "Assist Citizen")</f>
        <v>0</v>
      </c>
      <c r="T204" s="6">
        <f>COUNTIF(T2:T200, "Assist Citizen")</f>
        <v>0</v>
      </c>
      <c r="U204" s="6">
        <f>COUNTIF(U2:U200,"N")</f>
        <v>0</v>
      </c>
      <c r="V204" s="6">
        <f>COUNTIF(V2:V200,"N")</f>
        <v>0</v>
      </c>
      <c r="W204" s="6">
        <f>COUNTIF(W2:W200,"n")</f>
        <v>0</v>
      </c>
      <c r="Y204" s="6">
        <f>COUNTIF(X2:Y200, "Bipolar")</f>
        <v>0</v>
      </c>
      <c r="Z204" s="6">
        <f>COUNTIF(Z2:Z200, "N")</f>
        <v>0</v>
      </c>
      <c r="AA204" s="6">
        <f>COUNTIF(AA2:AA200, "N")</f>
        <v>0</v>
      </c>
      <c r="AC204" s="6">
        <f>COUNTIF(AC2:AC200,"N")</f>
        <v>0</v>
      </c>
      <c r="AD204" s="6">
        <f>COUNTIF(AD2:AD200,"N")</f>
        <v>0</v>
      </c>
      <c r="AE204" s="6">
        <f>COUNTIF(AE2:AE200,"N")</f>
        <v>0</v>
      </c>
      <c r="AF204" s="6">
        <f>COUNTIF(AF2:AF200,"BA")</f>
        <v>0</v>
      </c>
      <c r="AG204" s="6">
        <f>COUNTIF(AG2:AG200,"NFRMC")</f>
        <v>0</v>
      </c>
      <c r="AH204" s="6">
        <f>COUNTIF(AH2:AH200,"N")</f>
        <v>0</v>
      </c>
      <c r="AI204" s="6">
        <f>COUNTIF(AI2:AI200,"N")</f>
        <v>0</v>
      </c>
      <c r="AJ204" s="6">
        <f>COUNTIF(AJ2:AJ200,"N")</f>
        <v>0</v>
      </c>
    </row>
    <row r="205" spans="1:36" s="6" customFormat="1" x14ac:dyDescent="0.45">
      <c r="B205" s="6">
        <f>COUNTIF(B4:B201, "=Tuesday")</f>
        <v>0</v>
      </c>
      <c r="C205" s="6">
        <f>COUNTIF(C2:C200,"*Block C*")</f>
        <v>0</v>
      </c>
      <c r="K205" s="45">
        <f ca="1">COUNTIFS(K2:K200,"&gt;17",K2:K200,"&lt;26")</f>
        <v>0</v>
      </c>
      <c r="L205" s="6">
        <f>COUNTIF(L2:L200,"A")</f>
        <v>0</v>
      </c>
      <c r="M205" s="6">
        <f>COUNTIF(M2:M200,"Other")</f>
        <v>0</v>
      </c>
      <c r="N205" s="6">
        <f>COUNTIF(N2:N200,"Gainesville")</f>
        <v>0</v>
      </c>
      <c r="O205" s="6">
        <f>COUNTIF(O2:O200,"SE")</f>
        <v>0</v>
      </c>
      <c r="P205" s="6">
        <f>COUNTIF(P2:P200, "ASO - C")</f>
        <v>0</v>
      </c>
      <c r="Q205" s="52"/>
      <c r="R205" s="52"/>
      <c r="S205" s="6">
        <f>COUNTIF(S2:S200, "Baker Act")</f>
        <v>0</v>
      </c>
      <c r="T205" s="6">
        <f>COUNTIF(T2:T200, "Baker Act")</f>
        <v>0</v>
      </c>
      <c r="U205" s="6">
        <f>COUNTIF(U2:U200,"Unknown")</f>
        <v>0</v>
      </c>
      <c r="V205" s="6">
        <f>COUNTIF(V2:V200,"Unknown")</f>
        <v>0</v>
      </c>
      <c r="W205" s="6">
        <f>COUNTIF(W2:W200,"unknown")</f>
        <v>0</v>
      </c>
      <c r="Y205" s="6">
        <f>COUNTIF(X2:Y200, "Depressive")</f>
        <v>0</v>
      </c>
      <c r="Z205" s="6">
        <f>COUNTIF(Z2:Z200, "Unknown")</f>
        <v>0</v>
      </c>
      <c r="AA205" s="6">
        <f>COUNTIF(AA2:AA200, "Unknown")</f>
        <v>0</v>
      </c>
      <c r="AC205" s="6">
        <f>COUNTIF(AC2:AC200,"Unknown")</f>
        <v>0</v>
      </c>
      <c r="AD205" s="6">
        <f>COUNTIF(AD2:AD200,"Unknown")</f>
        <v>0</v>
      </c>
      <c r="AE205" s="6">
        <f>COUNTIF(AE2:AE200,"Unknown")</f>
        <v>0</v>
      </c>
      <c r="AF205" s="6">
        <f>COUNTIF(AF2:AF200,"Medical")</f>
        <v>0</v>
      </c>
      <c r="AG205" s="6">
        <f>COUNTIF(AG2:AG200,"Shands")</f>
        <v>0</v>
      </c>
      <c r="AH205" s="6">
        <f>COUNTIF(AH2:AH200,"Unknown")</f>
        <v>0</v>
      </c>
      <c r="AI205" s="6">
        <f>COUNTIF(AI2:AI200,"Unknown")</f>
        <v>0</v>
      </c>
      <c r="AJ205" s="6">
        <f>COUNTIF(AJ2:AJ200,"Unknown")</f>
        <v>0</v>
      </c>
    </row>
    <row r="206" spans="1:36" s="6" customFormat="1" x14ac:dyDescent="0.45">
      <c r="B206" s="6">
        <f>COUNTIF(B4:B201, "=Wednesday")</f>
        <v>0</v>
      </c>
      <c r="C206" s="6">
        <f>COUNTIF(C2:C200,"*Block D*")</f>
        <v>0</v>
      </c>
      <c r="K206" s="45">
        <f ca="1">COUNTIFS(K2:K200,"&gt;25",K2:K200,"&lt;41")</f>
        <v>0</v>
      </c>
      <c r="L206" s="6">
        <f>COUNTIF(L2:L200,"H")</f>
        <v>0</v>
      </c>
      <c r="N206" s="6">
        <f>COUNTIF(N2:N200,"Hawthorne")</f>
        <v>0</v>
      </c>
      <c r="O206" s="6">
        <f>COUNTIF(O2:O200,"NE")</f>
        <v>0</v>
      </c>
      <c r="P206" s="6">
        <f>COUNTIF(P2:P200, "ASO - D")</f>
        <v>0</v>
      </c>
      <c r="Q206" s="52"/>
      <c r="R206" s="52"/>
      <c r="S206" s="6">
        <f>COUNTIF(S2:S200, "Battery")</f>
        <v>0</v>
      </c>
      <c r="T206" s="6">
        <f>COUNTIF(T2:T200, "Battery")</f>
        <v>0</v>
      </c>
      <c r="Y206" s="6">
        <f>COUNTIF(X2:Y200, "Dissociative")</f>
        <v>0</v>
      </c>
      <c r="AF206" s="6">
        <f>COUNTIF(AF2:AF200,"Voluntary")</f>
        <v>0</v>
      </c>
      <c r="AG206" s="6">
        <f>COUNTIF(AG2:AG200,"VA")</f>
        <v>0</v>
      </c>
    </row>
    <row r="207" spans="1:36" s="6" customFormat="1" x14ac:dyDescent="0.45">
      <c r="B207" s="6">
        <f>COUNTIF(B4:B201, "=Thursday")</f>
        <v>0</v>
      </c>
      <c r="C207" s="6">
        <f>COUNTIF(C2:C200,"*Block E*")</f>
        <v>0</v>
      </c>
      <c r="K207" s="45">
        <f ca="1">COUNTIFS(K2:K200,"&gt;40",K2:K200,"&lt;61")</f>
        <v>0</v>
      </c>
      <c r="L207" s="6">
        <f>COUNTIF(L2:L200,"O")</f>
        <v>0</v>
      </c>
      <c r="N207" s="6">
        <f>COUNTIF(N2:N200,"High Springs")</f>
        <v>0</v>
      </c>
      <c r="P207" s="6">
        <f>COUNTIF(P2:P200, "ASO - E")</f>
        <v>0</v>
      </c>
      <c r="Q207" s="52"/>
      <c r="R207" s="52"/>
      <c r="S207" s="6">
        <f>COUNTIF(S2:S200, "Burglary")</f>
        <v>0</v>
      </c>
      <c r="T207" s="6">
        <f>COUNTIF(T2:T200, "Burglary")</f>
        <v>0</v>
      </c>
      <c r="Y207" s="6">
        <f>COUNTIF(X2:Y200, "Obsessive")</f>
        <v>0</v>
      </c>
      <c r="AG207" s="6">
        <f>COUNTIF(AG2:AG200,"Vista")</f>
        <v>0</v>
      </c>
    </row>
    <row r="208" spans="1:36" s="6" customFormat="1" x14ac:dyDescent="0.45">
      <c r="B208" s="6">
        <f>COUNTIF(B4:B201, "=Friday")</f>
        <v>0</v>
      </c>
      <c r="C208" s="6">
        <f>COUNTIF(C2:C200,"*Block F*")</f>
        <v>0</v>
      </c>
      <c r="K208" s="45">
        <f ca="1">COUNTIFS(K2:K200,"&gt;60",K2:K200,"&lt;81")</f>
        <v>0</v>
      </c>
      <c r="N208" s="6">
        <f>COUNTIF(N2:N200,"Jonesville")</f>
        <v>0</v>
      </c>
      <c r="P208" s="6">
        <f>COUNTIF(P2:P200, "ASO - F")</f>
        <v>0</v>
      </c>
      <c r="Q208" s="52"/>
      <c r="R208" s="52"/>
      <c r="S208" s="6">
        <f>COUNTIF(S2:S200, "Disturbance")</f>
        <v>0</v>
      </c>
      <c r="T208" s="6">
        <f>COUNTIF(T2:T200, "Disturbance")</f>
        <v>0</v>
      </c>
      <c r="Y208" s="6">
        <f>COUNTIF(X2:Y200, "Other")</f>
        <v>0</v>
      </c>
    </row>
    <row r="209" spans="2:25" s="6" customFormat="1" x14ac:dyDescent="0.45">
      <c r="B209" s="6">
        <f>COUNTIF(B4:B201, "=Saturday")</f>
        <v>0</v>
      </c>
      <c r="K209" s="45">
        <f ca="1">COUNTIFS(K2:K200,"&gt;80",K2:K200,"&lt;111")</f>
        <v>0</v>
      </c>
      <c r="N209" s="6">
        <f>COUNTIF(N2:N200,"Lacrosse")</f>
        <v>0</v>
      </c>
      <c r="P209" s="6">
        <f>COUNTIF(P2:P200, "ASO - G")</f>
        <v>0</v>
      </c>
      <c r="Q209" s="52"/>
      <c r="R209" s="52"/>
      <c r="S209" s="6">
        <f>COUNTIF(S2:S200, "Domestic")</f>
        <v>0</v>
      </c>
      <c r="T209" s="6">
        <f>COUNTIF(T2:T200, "Domestic")</f>
        <v>0</v>
      </c>
      <c r="Y209" s="6">
        <f>COUNTIF(X2:Y200, "Personality")</f>
        <v>0</v>
      </c>
    </row>
    <row r="210" spans="2:25" s="6" customFormat="1" x14ac:dyDescent="0.45">
      <c r="K210" s="45"/>
      <c r="N210" s="6">
        <f>COUNTIF(N2:N200,"Lochloosa")</f>
        <v>0</v>
      </c>
      <c r="P210" s="6">
        <f>COUNTIF(P2:P200, "ASO - H")</f>
        <v>0</v>
      </c>
      <c r="Q210" s="52"/>
      <c r="R210" s="52"/>
      <c r="S210" s="6">
        <f>COUNTIF(S2:S200, "Medical Emergency")</f>
        <v>0</v>
      </c>
      <c r="T210" s="6">
        <f>COUNTIF(T2:T200, "Medical Emergency")</f>
        <v>0</v>
      </c>
      <c r="Y210" s="6">
        <f>COUNTIF(X2:Y200, "Schizophrenia")</f>
        <v>0</v>
      </c>
    </row>
    <row r="211" spans="2:25" s="6" customFormat="1" x14ac:dyDescent="0.45">
      <c r="K211" s="45"/>
      <c r="N211" s="6">
        <f>COUNTIF(N2:N200,"Orange Heights")</f>
        <v>0</v>
      </c>
      <c r="P211" s="6">
        <f>COUNTIF(P2:P200, "ASO - I")</f>
        <v>0</v>
      </c>
      <c r="Q211" s="52"/>
      <c r="R211" s="52"/>
      <c r="S211" s="6">
        <f>COUNTIF(S2:S200, "Mental Health Crisis Situation ")</f>
        <v>0</v>
      </c>
      <c r="T211" s="6">
        <f>COUNTIF(T2:T200, "Mental Health Crisis Situation ")</f>
        <v>0</v>
      </c>
      <c r="Y211" s="6">
        <f>COUNTIF(X2:Y200, "Somatic")</f>
        <v>0</v>
      </c>
    </row>
    <row r="212" spans="2:25" s="6" customFormat="1" x14ac:dyDescent="0.45">
      <c r="K212" s="45"/>
      <c r="N212" s="6">
        <f>COUNTIF(N2:N200,"Micanopy")</f>
        <v>0</v>
      </c>
      <c r="P212" s="6">
        <f>COUNTIF(P2:P200, "ASO - J")</f>
        <v>0</v>
      </c>
      <c r="Q212" s="52"/>
      <c r="R212" s="52"/>
      <c r="S212" s="6">
        <f>COUNTIF(S2:S200, "Other")</f>
        <v>0</v>
      </c>
      <c r="T212" s="6">
        <f>COUNTIF(T2:T200, "Other")</f>
        <v>0</v>
      </c>
      <c r="Y212" s="6">
        <f>COUNTIF(X2:Y200, "Substance")</f>
        <v>0</v>
      </c>
    </row>
    <row r="213" spans="2:25" s="6" customFormat="1" x14ac:dyDescent="0.45">
      <c r="K213" s="45"/>
      <c r="N213" s="6">
        <f>COUNTIF(N2:N200,"Monteocha")</f>
        <v>0</v>
      </c>
      <c r="P213" s="6">
        <f>COUNTIF(P2:P200, "ASO - M")</f>
        <v>0</v>
      </c>
      <c r="Q213" s="52"/>
      <c r="R213" s="52"/>
      <c r="S213" s="6">
        <f>COUNTIF(S2:S200, "S20")</f>
        <v>0</v>
      </c>
      <c r="T213" s="6">
        <f>COUNTIF(T2:T200, "S20")</f>
        <v>0</v>
      </c>
      <c r="Y213" s="6">
        <f>COUNTIF(X2:Y200, "Trauma")</f>
        <v>0</v>
      </c>
    </row>
    <row r="214" spans="2:25" s="6" customFormat="1" x14ac:dyDescent="0.45">
      <c r="K214" s="45"/>
      <c r="N214" s="6">
        <f>COUNTIF(N2:N200,"Newberry")</f>
        <v>0</v>
      </c>
      <c r="P214" s="6">
        <f>COUNTIF(P2:P200, "GPD")</f>
        <v>0</v>
      </c>
      <c r="Q214" s="52"/>
      <c r="R214" s="52"/>
      <c r="S214" s="6">
        <f>COUNTIF(S2:S200, "Suicide Attempt")</f>
        <v>0</v>
      </c>
      <c r="T214" s="6">
        <f>COUNTIF(T2:T200, "Suicide Attempt")</f>
        <v>0</v>
      </c>
      <c r="Y214" s="6">
        <f>COUNTIF(X2:Y200, "Unknown")</f>
        <v>0</v>
      </c>
    </row>
    <row r="215" spans="2:25" s="6" customFormat="1" x14ac:dyDescent="0.45">
      <c r="K215" s="45"/>
      <c r="N215" s="6">
        <f>COUNTIF(N2:N200,"Waldo")</f>
        <v>0</v>
      </c>
      <c r="P215" s="6">
        <f>COUNTIF(P2:P200, "Other")</f>
        <v>0</v>
      </c>
      <c r="Q215" s="52"/>
      <c r="R215" s="52"/>
      <c r="S215" s="6">
        <f>COUNTIF(S2:S200, "Suspicious Activity")</f>
        <v>0</v>
      </c>
      <c r="T215" s="6">
        <f>COUNTIF(T2:T200, "Suspicious Activity")</f>
        <v>0</v>
      </c>
    </row>
    <row r="216" spans="2:25" s="6" customFormat="1" x14ac:dyDescent="0.45">
      <c r="K216" s="45"/>
      <c r="P216" s="6">
        <f>COUNTIF(P2:P200, "HSPD")</f>
        <v>0</v>
      </c>
      <c r="Q216" s="52"/>
      <c r="R216" s="52"/>
      <c r="S216" s="6">
        <f>COUNTIF(S2:S200, "Theft")</f>
        <v>0</v>
      </c>
      <c r="T216" s="6">
        <f>COUNTIF(T2:T200, "Theft")</f>
        <v>0</v>
      </c>
    </row>
    <row r="217" spans="2:25" s="6" customFormat="1" x14ac:dyDescent="0.45">
      <c r="K217" s="45"/>
      <c r="P217" s="6">
        <f>COUNTIF(P2:P200, "APD")</f>
        <v>0</v>
      </c>
      <c r="Q217" s="52"/>
      <c r="R217" s="52"/>
      <c r="S217" s="6">
        <f>COUNTIF(S2:S200, "Trespassing")</f>
        <v>0</v>
      </c>
      <c r="T217" s="6">
        <f>COUNTIF(T2:T200, "Trespassing")</f>
        <v>0</v>
      </c>
    </row>
    <row r="218" spans="2:25" s="6" customFormat="1" x14ac:dyDescent="0.45">
      <c r="K218" s="45"/>
      <c r="P218" s="6">
        <f>COUNTIF(P2:P200, "UPD")</f>
        <v>0</v>
      </c>
      <c r="Q218" s="52"/>
      <c r="R218" s="52"/>
      <c r="S218" s="6">
        <f>COUNTIF(S2:S200, "Well Being Check")</f>
        <v>0</v>
      </c>
      <c r="T218" s="6">
        <f>COUNTIF(T2:T200, "Well Being Check")</f>
        <v>0</v>
      </c>
    </row>
    <row r="219" spans="2:25" s="6" customFormat="1" x14ac:dyDescent="0.45">
      <c r="K219" s="45"/>
      <c r="P219" s="6">
        <f>COUNTIF(P2:P200, "VA")</f>
        <v>0</v>
      </c>
      <c r="Q219" s="52"/>
      <c r="R219" s="52"/>
    </row>
  </sheetData>
  <conditionalFormatting sqref="AF1 AF201:AF1048576">
    <cfRule type="containsText" priority="3" operator="containsText" text="BA / MA (LEO)">
      <formula>NOT(ISERROR(SEARCH("BA / MA (LEO)",AF1)))</formula>
    </cfRule>
  </conditionalFormatting>
  <conditionalFormatting sqref="AF2:AF200">
    <cfRule type="containsText" dxfId="0" priority="1" operator="containsText" text="BA / MA (LEO)">
      <formula>NOT(ISERROR(SEARCH("BA / MA (LEO)",AF2)))</formula>
    </cfRule>
    <cfRule type="containsText" priority="2" operator="containsText" text="BA / MA (LEO)">
      <formula>NOT(ISERROR(SEARCH("BA / MA (LEO)",AF2)))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3">
        <x14:dataValidation type="list" allowBlank="1" showInputMessage="1" showErrorMessage="1" xr:uid="{00000000-0002-0000-0C00-000000000000}">
          <x14:formula1>
            <xm:f>'Statistics &amp; Lists'!$B$8:$B$14</xm:f>
          </x14:formula1>
          <xm:sqref>B2:B200</xm:sqref>
        </x14:dataValidation>
        <x14:dataValidation type="list" allowBlank="1" showInputMessage="1" showErrorMessage="1" xr:uid="{00000000-0002-0000-0C00-000001000000}">
          <x14:formula1>
            <xm:f>'Statistics &amp; Lists'!$B$26:$B$31</xm:f>
          </x14:formula1>
          <xm:sqref>C2:C200</xm:sqref>
        </x14:dataValidation>
        <x14:dataValidation type="list" allowBlank="1" showInputMessage="1" showErrorMessage="1" xr:uid="{00000000-0002-0000-0C00-000002000000}">
          <x14:formula1>
            <xm:f>'Statistics &amp; Lists'!$B$33:$B$37</xm:f>
          </x14:formula1>
          <xm:sqref>L2:L200</xm:sqref>
        </x14:dataValidation>
        <x14:dataValidation type="list" allowBlank="1" showInputMessage="1" showErrorMessage="1" xr:uid="{00000000-0002-0000-0C00-000003000000}">
          <x14:formula1>
            <xm:f>'Statistics &amp; Lists'!$B$46:$B$48</xm:f>
          </x14:formula1>
          <xm:sqref>M2:M200</xm:sqref>
        </x14:dataValidation>
        <x14:dataValidation type="list" allowBlank="1" showInputMessage="1" showErrorMessage="1" xr:uid="{00000000-0002-0000-0C00-000004000000}">
          <x14:formula1>
            <xm:f>'Statistics &amp; Lists'!$B$65:$B$67</xm:f>
          </x14:formula1>
          <xm:sqref>U2:U200</xm:sqref>
        </x14:dataValidation>
        <x14:dataValidation type="list" allowBlank="1" showInputMessage="1" showErrorMessage="1" xr:uid="{00000000-0002-0000-0C00-000005000000}">
          <x14:formula1>
            <xm:f>'Statistics &amp; Lists'!$B$70:$B$72</xm:f>
          </x14:formula1>
          <xm:sqref>V2:V200</xm:sqref>
        </x14:dataValidation>
        <x14:dataValidation type="list" allowBlank="1" showInputMessage="1" showErrorMessage="1" xr:uid="{00000000-0002-0000-0C00-000006000000}">
          <x14:formula1>
            <xm:f>'Statistics &amp; Lists'!$B$75:$B$77</xm:f>
          </x14:formula1>
          <xm:sqref>W2:W200</xm:sqref>
        </x14:dataValidation>
        <x14:dataValidation type="list" allowBlank="1" showInputMessage="1" showErrorMessage="1" xr:uid="{00000000-0002-0000-0C00-000007000000}">
          <x14:formula1>
            <xm:f>'Statistics &amp; Lists'!$B$80:$B$93</xm:f>
          </x14:formula1>
          <xm:sqref>N2:N200</xm:sqref>
        </x14:dataValidation>
        <x14:dataValidation type="list" allowBlank="1" showInputMessage="1" showErrorMessage="1" xr:uid="{00000000-0002-0000-0C00-000008000000}">
          <x14:formula1>
            <xm:f>'Statistics &amp; Lists'!$B$96:$B$99</xm:f>
          </x14:formula1>
          <xm:sqref>O2:O200</xm:sqref>
        </x14:dataValidation>
        <x14:dataValidation type="list" allowBlank="1" showInputMessage="1" showErrorMessage="1" xr:uid="{00000000-0002-0000-0C00-000009000000}">
          <x14:formula1>
            <xm:f>'Statistics &amp; Lists'!$A$102:$A$136</xm:f>
          </x14:formula1>
          <xm:sqref>P2:P200</xm:sqref>
        </x14:dataValidation>
        <x14:dataValidation type="list" allowBlank="1" showInputMessage="1" showErrorMessage="1" xr:uid="{00000000-0002-0000-0C00-00000A000000}">
          <x14:formula1>
            <xm:f>'Statistics &amp; Lists'!$B$139:$B$154</xm:f>
          </x14:formula1>
          <xm:sqref>S2:S200</xm:sqref>
        </x14:dataValidation>
        <x14:dataValidation type="list" allowBlank="1" showInputMessage="1" showErrorMessage="1" xr:uid="{00000000-0002-0000-0C00-00000B000000}">
          <x14:formula1>
            <xm:f>'Statistics &amp; Lists'!$B$157:$B$172</xm:f>
          </x14:formula1>
          <xm:sqref>T2:T200</xm:sqref>
        </x14:dataValidation>
        <x14:dataValidation type="list" allowBlank="1" showInputMessage="1" showErrorMessage="1" xr:uid="{00000000-0002-0000-0C00-00000C000000}">
          <x14:formula1>
            <xm:f>'Statistics &amp; Lists'!$B$197:$B$208</xm:f>
          </x14:formula1>
          <xm:sqref>X2:Y200</xm:sqref>
        </x14:dataValidation>
        <x14:dataValidation type="list" allowBlank="1" showInputMessage="1" showErrorMessage="1" xr:uid="{00000000-0002-0000-0C00-00000D000000}">
          <x14:formula1>
            <xm:f>'Statistics &amp; Lists'!$B$211:$B$213</xm:f>
          </x14:formula1>
          <xm:sqref>Z2:Z200</xm:sqref>
        </x14:dataValidation>
        <x14:dataValidation type="list" allowBlank="1" showInputMessage="1" showErrorMessage="1" xr:uid="{00000000-0002-0000-0C00-00000E000000}">
          <x14:formula1>
            <xm:f>'Statistics &amp; Lists'!$B$216:$B$218</xm:f>
          </x14:formula1>
          <xm:sqref>AA2:AA200</xm:sqref>
        </x14:dataValidation>
        <x14:dataValidation type="list" allowBlank="1" showInputMessage="1" showErrorMessage="1" xr:uid="{00000000-0002-0000-0C00-00000F000000}">
          <x14:formula1>
            <xm:f>'Statistics &amp; Lists'!$B$221:$B$223</xm:f>
          </x14:formula1>
          <xm:sqref>AC2:AC200</xm:sqref>
        </x14:dataValidation>
        <x14:dataValidation type="list" allowBlank="1" showInputMessage="1" showErrorMessage="1" xr:uid="{00000000-0002-0000-0C00-000010000000}">
          <x14:formula1>
            <xm:f>'Statistics &amp; Lists'!$B$226:$B$228</xm:f>
          </x14:formula1>
          <xm:sqref>AD2:AD200</xm:sqref>
        </x14:dataValidation>
        <x14:dataValidation type="list" allowBlank="1" showInputMessage="1" showErrorMessage="1" xr:uid="{00000000-0002-0000-0C00-000011000000}">
          <x14:formula1>
            <xm:f>'Statistics &amp; Lists'!$B$231:$B$233</xm:f>
          </x14:formula1>
          <xm:sqref>AE2:AE200</xm:sqref>
        </x14:dataValidation>
        <x14:dataValidation type="list" allowBlank="1" showInputMessage="1" showErrorMessage="1" xr:uid="{00000000-0002-0000-0C00-000012000000}">
          <x14:formula1>
            <xm:f>'Statistics &amp; Lists'!$B$236:$B$239</xm:f>
          </x14:formula1>
          <xm:sqref>AF2:AF200</xm:sqref>
        </x14:dataValidation>
        <x14:dataValidation type="list" allowBlank="1" showInputMessage="1" showErrorMessage="1" xr:uid="{00000000-0002-0000-0C00-000013000000}">
          <x14:formula1>
            <xm:f>'Statistics &amp; Lists'!$B$242:$B$254</xm:f>
          </x14:formula1>
          <xm:sqref>AG2:AG200</xm:sqref>
        </x14:dataValidation>
        <x14:dataValidation type="list" allowBlank="1" showInputMessage="1" showErrorMessage="1" xr:uid="{00000000-0002-0000-0C00-000014000000}">
          <x14:formula1>
            <xm:f>'Statistics &amp; Lists'!$B$257:$B$259</xm:f>
          </x14:formula1>
          <xm:sqref>AH2:AH200</xm:sqref>
        </x14:dataValidation>
        <x14:dataValidation type="list" allowBlank="1" showInputMessage="1" showErrorMessage="1" xr:uid="{00000000-0002-0000-0C00-000015000000}">
          <x14:formula1>
            <xm:f>'Statistics &amp; Lists'!$B$262:$B$264</xm:f>
          </x14:formula1>
          <xm:sqref>AI2:AI200</xm:sqref>
        </x14:dataValidation>
        <x14:dataValidation type="list" allowBlank="1" showInputMessage="1" showErrorMessage="1" xr:uid="{00000000-0002-0000-0C00-000016000000}">
          <x14:formula1>
            <xm:f>'Statistics &amp; Lists'!$B$267:$B$269</xm:f>
          </x14:formula1>
          <xm:sqref>AJ2:AJ200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309"/>
  <sheetViews>
    <sheetView topLeftCell="E1" workbookViewId="0">
      <pane ySplit="2" topLeftCell="A3" activePane="bottomLeft" state="frozen"/>
      <selection pane="bottomLeft" activeCell="E1" sqref="A1:XFD1048576"/>
    </sheetView>
  </sheetViews>
  <sheetFormatPr defaultColWidth="9.19921875" defaultRowHeight="14.25" x14ac:dyDescent="0.45"/>
  <cols>
    <col min="1" max="1" width="48" style="4" customWidth="1"/>
    <col min="2" max="2" width="50.19921875" style="4" customWidth="1"/>
    <col min="3" max="3" width="9.19921875" style="4" customWidth="1"/>
    <col min="4" max="5" width="9.19921875" style="34" customWidth="1"/>
    <col min="6" max="7" width="12.46484375" style="34" customWidth="1"/>
    <col min="8" max="8" width="9.19921875" style="9"/>
    <col min="9" max="10" width="11.46484375" style="9" customWidth="1"/>
    <col min="11" max="11" width="9.19921875" style="9"/>
    <col min="12" max="14" width="9.19921875" style="37" customWidth="1"/>
    <col min="15" max="15" width="9.19921875" style="38" customWidth="1"/>
    <col min="16" max="19" width="9.19921875" style="6" customWidth="1"/>
    <col min="20" max="20" width="9.19921875" style="40"/>
    <col min="21" max="16384" width="9.19921875" style="4"/>
  </cols>
  <sheetData>
    <row r="1" spans="1:21" x14ac:dyDescent="0.45">
      <c r="D1" s="67" t="s">
        <v>309</v>
      </c>
      <c r="E1" s="68"/>
      <c r="F1" s="68"/>
      <c r="G1" s="69"/>
      <c r="H1" s="70" t="s">
        <v>310</v>
      </c>
      <c r="I1" s="71"/>
      <c r="J1" s="71"/>
      <c r="K1" s="72"/>
      <c r="L1" s="73" t="s">
        <v>311</v>
      </c>
      <c r="M1" s="74"/>
      <c r="N1" s="74"/>
      <c r="O1" s="75"/>
      <c r="P1" s="76" t="s">
        <v>17</v>
      </c>
      <c r="Q1" s="77"/>
      <c r="R1" s="77"/>
      <c r="S1" s="78"/>
    </row>
    <row r="2" spans="1:21" ht="28.5" x14ac:dyDescent="0.45">
      <c r="A2" s="12"/>
      <c r="B2" s="12" t="s">
        <v>1</v>
      </c>
      <c r="D2" s="32" t="s">
        <v>10</v>
      </c>
      <c r="E2" s="32" t="s">
        <v>11</v>
      </c>
      <c r="F2" s="32" t="s">
        <v>12</v>
      </c>
      <c r="G2" s="33" t="s">
        <v>5</v>
      </c>
      <c r="H2" s="30" t="s">
        <v>14</v>
      </c>
      <c r="I2" s="30" t="s">
        <v>15</v>
      </c>
      <c r="J2" s="30" t="s">
        <v>16</v>
      </c>
      <c r="K2" s="31" t="s">
        <v>9</v>
      </c>
      <c r="L2" s="35" t="s">
        <v>2</v>
      </c>
      <c r="M2" s="35" t="s">
        <v>3</v>
      </c>
      <c r="N2" s="35" t="s">
        <v>4</v>
      </c>
      <c r="O2" s="36" t="s">
        <v>13</v>
      </c>
      <c r="P2" s="25" t="s">
        <v>6</v>
      </c>
      <c r="Q2" s="25" t="s">
        <v>7</v>
      </c>
      <c r="R2" s="25" t="s">
        <v>8</v>
      </c>
      <c r="S2" s="26" t="s">
        <v>17</v>
      </c>
      <c r="T2" s="39" t="s">
        <v>18</v>
      </c>
      <c r="U2" s="12"/>
    </row>
    <row r="3" spans="1:21" x14ac:dyDescent="0.45">
      <c r="A3" s="12"/>
      <c r="B3" s="12"/>
    </row>
    <row r="4" spans="1:21" x14ac:dyDescent="0.45">
      <c r="A4" s="12" t="s">
        <v>19</v>
      </c>
      <c r="B4" s="12"/>
      <c r="T4" s="40">
        <f>SUM(G4,K4,O4,S4)</f>
        <v>0</v>
      </c>
    </row>
    <row r="5" spans="1:21" x14ac:dyDescent="0.45">
      <c r="A5" s="12" t="s">
        <v>20</v>
      </c>
      <c r="B5" s="12"/>
      <c r="D5" s="34">
        <f>July!A203</f>
        <v>0</v>
      </c>
      <c r="E5" s="34">
        <f>August!A203</f>
        <v>0</v>
      </c>
      <c r="F5" s="34">
        <f>September!A203</f>
        <v>0</v>
      </c>
      <c r="G5" s="34">
        <f>SUM(D5:F5)</f>
        <v>0</v>
      </c>
      <c r="H5" s="9">
        <f>October!A203</f>
        <v>0</v>
      </c>
      <c r="I5" s="9">
        <f>November!A203</f>
        <v>0</v>
      </c>
      <c r="J5" s="9">
        <f>December!A203</f>
        <v>0</v>
      </c>
      <c r="K5" s="9">
        <f>SUM(H5:J5)</f>
        <v>0</v>
      </c>
      <c r="L5" s="37">
        <f>January!A203</f>
        <v>0</v>
      </c>
      <c r="M5" s="37">
        <f>February!A203</f>
        <v>0</v>
      </c>
      <c r="N5" s="37">
        <f>March!A203</f>
        <v>0</v>
      </c>
      <c r="O5" s="65">
        <f>SUM(L5:N5)</f>
        <v>0</v>
      </c>
      <c r="P5" s="6">
        <f>April!A203</f>
        <v>0</v>
      </c>
      <c r="Q5" s="6">
        <f>May!A203</f>
        <v>0</v>
      </c>
      <c r="R5" s="6">
        <f>June!A203</f>
        <v>0</v>
      </c>
      <c r="S5" s="6">
        <f>SUM(P5:R5)</f>
        <v>0</v>
      </c>
      <c r="T5" s="40">
        <f>SUM(G5,K5,O5,S5)</f>
        <v>0</v>
      </c>
    </row>
    <row r="6" spans="1:21" x14ac:dyDescent="0.45">
      <c r="A6" s="12"/>
      <c r="B6" s="12"/>
      <c r="O6" s="65"/>
    </row>
    <row r="7" spans="1:21" x14ac:dyDescent="0.45">
      <c r="A7" s="41" t="s">
        <v>0</v>
      </c>
      <c r="B7" s="12"/>
      <c r="O7" s="65"/>
    </row>
    <row r="8" spans="1:21" x14ac:dyDescent="0.45">
      <c r="A8" s="12" t="s">
        <v>43</v>
      </c>
      <c r="B8" s="13" t="s">
        <v>43</v>
      </c>
      <c r="D8" s="34">
        <f>July!B203</f>
        <v>0</v>
      </c>
      <c r="E8" s="34">
        <f>August!B203</f>
        <v>0</v>
      </c>
      <c r="F8" s="34">
        <f>September!B203</f>
        <v>0</v>
      </c>
      <c r="G8" s="34">
        <f>SUM(D8:F8)</f>
        <v>0</v>
      </c>
      <c r="H8" s="9">
        <f>October!B203</f>
        <v>0</v>
      </c>
      <c r="I8" s="9">
        <f>November!B203</f>
        <v>0</v>
      </c>
      <c r="J8" s="9">
        <f>December!B203</f>
        <v>0</v>
      </c>
      <c r="K8" s="9">
        <f>SUM(H8:J8)</f>
        <v>0</v>
      </c>
      <c r="L8" s="37">
        <f>January!B203</f>
        <v>0</v>
      </c>
      <c r="M8" s="37">
        <f>February!B203</f>
        <v>0</v>
      </c>
      <c r="N8" s="37">
        <f>March!B203</f>
        <v>0</v>
      </c>
      <c r="O8" s="65">
        <f>SUM(L8:N8)</f>
        <v>0</v>
      </c>
      <c r="P8" s="6">
        <f>April!B203</f>
        <v>0</v>
      </c>
      <c r="Q8" s="6">
        <f>May!B203</f>
        <v>0</v>
      </c>
      <c r="R8" s="6">
        <f>June!B203</f>
        <v>0</v>
      </c>
      <c r="S8" s="6">
        <f>SUM(P8:R8)</f>
        <v>0</v>
      </c>
      <c r="T8" s="40">
        <f>SUM(G8,K8,O8,S8)</f>
        <v>0</v>
      </c>
    </row>
    <row r="9" spans="1:21" x14ac:dyDescent="0.45">
      <c r="A9" s="12" t="s">
        <v>44</v>
      </c>
      <c r="B9" s="13" t="s">
        <v>44</v>
      </c>
      <c r="D9" s="34">
        <f>July!B204</f>
        <v>0</v>
      </c>
      <c r="E9" s="34">
        <f>August!B204</f>
        <v>0</v>
      </c>
      <c r="F9" s="34">
        <f>September!B204</f>
        <v>0</v>
      </c>
      <c r="G9" s="34">
        <f t="shared" ref="G9:G15" si="0">SUM(D9:F9)</f>
        <v>0</v>
      </c>
      <c r="H9" s="9">
        <f>October!B204</f>
        <v>0</v>
      </c>
      <c r="I9" s="9">
        <f>November!B204</f>
        <v>0</v>
      </c>
      <c r="J9" s="9">
        <f>December!B204</f>
        <v>0</v>
      </c>
      <c r="K9" s="9">
        <f t="shared" ref="K9:K15" si="1">SUM(H9:J9)</f>
        <v>0</v>
      </c>
      <c r="L9" s="37">
        <f>January!B204</f>
        <v>0</v>
      </c>
      <c r="M9" s="37">
        <f>February!B204</f>
        <v>0</v>
      </c>
      <c r="N9" s="37">
        <f>March!B204</f>
        <v>0</v>
      </c>
      <c r="O9" s="65">
        <f t="shared" ref="O9:O15" si="2">SUM(L9:N9)</f>
        <v>0</v>
      </c>
      <c r="P9" s="6">
        <f>April!B204</f>
        <v>0</v>
      </c>
      <c r="Q9" s="6">
        <f>May!B204</f>
        <v>0</v>
      </c>
      <c r="R9" s="6">
        <f>June!B204</f>
        <v>0</v>
      </c>
      <c r="S9" s="6">
        <f t="shared" ref="S9:S15" si="3">SUM(P9:R9)</f>
        <v>0</v>
      </c>
      <c r="T9" s="40">
        <f t="shared" ref="T9:T15" si="4">SUM(G9,K9,O9,S9)</f>
        <v>0</v>
      </c>
    </row>
    <row r="10" spans="1:21" x14ac:dyDescent="0.45">
      <c r="A10" s="12" t="s">
        <v>45</v>
      </c>
      <c r="B10" s="13" t="s">
        <v>45</v>
      </c>
      <c r="D10" s="34">
        <f>July!B205</f>
        <v>0</v>
      </c>
      <c r="E10" s="34">
        <f>August!B205</f>
        <v>0</v>
      </c>
      <c r="F10" s="34">
        <f>September!B205</f>
        <v>0</v>
      </c>
      <c r="G10" s="34">
        <f t="shared" si="0"/>
        <v>0</v>
      </c>
      <c r="H10" s="9">
        <f>October!B205</f>
        <v>0</v>
      </c>
      <c r="I10" s="9">
        <f>November!B205</f>
        <v>0</v>
      </c>
      <c r="J10" s="9">
        <f>December!B205</f>
        <v>0</v>
      </c>
      <c r="K10" s="9">
        <f t="shared" si="1"/>
        <v>0</v>
      </c>
      <c r="L10" s="37">
        <f>January!B205</f>
        <v>0</v>
      </c>
      <c r="M10" s="37">
        <f>February!B205</f>
        <v>0</v>
      </c>
      <c r="N10" s="37">
        <f>March!B205</f>
        <v>0</v>
      </c>
      <c r="O10" s="65">
        <f t="shared" si="2"/>
        <v>0</v>
      </c>
      <c r="P10" s="6">
        <f>April!B205</f>
        <v>0</v>
      </c>
      <c r="Q10" s="6">
        <f>May!B205</f>
        <v>0</v>
      </c>
      <c r="R10" s="6">
        <f>June!B205</f>
        <v>0</v>
      </c>
      <c r="S10" s="6">
        <f t="shared" si="3"/>
        <v>0</v>
      </c>
      <c r="T10" s="40">
        <f t="shared" si="4"/>
        <v>0</v>
      </c>
    </row>
    <row r="11" spans="1:21" x14ac:dyDescent="0.45">
      <c r="A11" s="12" t="s">
        <v>46</v>
      </c>
      <c r="B11" s="13" t="s">
        <v>46</v>
      </c>
      <c r="D11" s="34">
        <f>July!B206</f>
        <v>0</v>
      </c>
      <c r="E11" s="34">
        <f>August!B206</f>
        <v>0</v>
      </c>
      <c r="F11" s="34">
        <f>September!B206</f>
        <v>0</v>
      </c>
      <c r="G11" s="34">
        <f t="shared" si="0"/>
        <v>0</v>
      </c>
      <c r="H11" s="9">
        <f>October!B206</f>
        <v>0</v>
      </c>
      <c r="I11" s="9">
        <f>November!B206</f>
        <v>0</v>
      </c>
      <c r="J11" s="9">
        <f>December!B206</f>
        <v>0</v>
      </c>
      <c r="K11" s="9">
        <f t="shared" si="1"/>
        <v>0</v>
      </c>
      <c r="L11" s="37">
        <f>January!B206</f>
        <v>0</v>
      </c>
      <c r="M11" s="37">
        <f>February!B206</f>
        <v>0</v>
      </c>
      <c r="N11" s="37">
        <f>March!B206</f>
        <v>0</v>
      </c>
      <c r="O11" s="65">
        <f t="shared" si="2"/>
        <v>0</v>
      </c>
      <c r="P11" s="6">
        <f>April!B206</f>
        <v>0</v>
      </c>
      <c r="Q11" s="6">
        <f>May!B206</f>
        <v>0</v>
      </c>
      <c r="R11" s="6">
        <f>June!B206</f>
        <v>0</v>
      </c>
      <c r="S11" s="6">
        <f t="shared" si="3"/>
        <v>0</v>
      </c>
      <c r="T11" s="40">
        <f t="shared" si="4"/>
        <v>0</v>
      </c>
    </row>
    <row r="12" spans="1:21" x14ac:dyDescent="0.45">
      <c r="A12" s="12" t="s">
        <v>47</v>
      </c>
      <c r="B12" s="13" t="s">
        <v>47</v>
      </c>
      <c r="D12" s="34">
        <f>July!B207</f>
        <v>0</v>
      </c>
      <c r="E12" s="34">
        <f>August!B207</f>
        <v>0</v>
      </c>
      <c r="F12" s="34">
        <f>September!B207</f>
        <v>0</v>
      </c>
      <c r="G12" s="34">
        <f t="shared" si="0"/>
        <v>0</v>
      </c>
      <c r="H12" s="9">
        <f>October!B207</f>
        <v>0</v>
      </c>
      <c r="I12" s="9">
        <f>November!B207</f>
        <v>0</v>
      </c>
      <c r="J12" s="9">
        <f>December!B207</f>
        <v>0</v>
      </c>
      <c r="K12" s="9">
        <f t="shared" si="1"/>
        <v>0</v>
      </c>
      <c r="L12" s="37">
        <f>January!B207</f>
        <v>0</v>
      </c>
      <c r="M12" s="37">
        <f>February!B207</f>
        <v>0</v>
      </c>
      <c r="N12" s="37">
        <f>March!B207</f>
        <v>0</v>
      </c>
      <c r="O12" s="65">
        <f t="shared" si="2"/>
        <v>0</v>
      </c>
      <c r="P12" s="6">
        <f>April!B207</f>
        <v>0</v>
      </c>
      <c r="Q12" s="6">
        <f>May!B207</f>
        <v>0</v>
      </c>
      <c r="R12" s="6">
        <f>June!B207</f>
        <v>0</v>
      </c>
      <c r="S12" s="6">
        <f t="shared" si="3"/>
        <v>0</v>
      </c>
      <c r="T12" s="40">
        <f t="shared" si="4"/>
        <v>0</v>
      </c>
    </row>
    <row r="13" spans="1:21" x14ac:dyDescent="0.45">
      <c r="A13" s="12" t="s">
        <v>48</v>
      </c>
      <c r="B13" s="13" t="s">
        <v>48</v>
      </c>
      <c r="D13" s="34">
        <f>July!B208</f>
        <v>0</v>
      </c>
      <c r="E13" s="34">
        <f>August!B208</f>
        <v>0</v>
      </c>
      <c r="F13" s="34">
        <f>September!B208</f>
        <v>0</v>
      </c>
      <c r="G13" s="34">
        <f t="shared" si="0"/>
        <v>0</v>
      </c>
      <c r="H13" s="9">
        <f>October!B208</f>
        <v>0</v>
      </c>
      <c r="I13" s="9">
        <f>November!B208</f>
        <v>0</v>
      </c>
      <c r="J13" s="9">
        <f>December!B208</f>
        <v>0</v>
      </c>
      <c r="K13" s="9">
        <f t="shared" si="1"/>
        <v>0</v>
      </c>
      <c r="L13" s="37">
        <f>January!B208</f>
        <v>0</v>
      </c>
      <c r="M13" s="37">
        <f>February!B208</f>
        <v>0</v>
      </c>
      <c r="N13" s="37">
        <f>March!B208</f>
        <v>0</v>
      </c>
      <c r="O13" s="65">
        <f t="shared" si="2"/>
        <v>0</v>
      </c>
      <c r="P13" s="6">
        <f>April!B208</f>
        <v>0</v>
      </c>
      <c r="Q13" s="6">
        <f>May!B208</f>
        <v>0</v>
      </c>
      <c r="R13" s="6">
        <f>June!B208</f>
        <v>0</v>
      </c>
      <c r="S13" s="6">
        <f t="shared" si="3"/>
        <v>0</v>
      </c>
      <c r="T13" s="40">
        <f t="shared" si="4"/>
        <v>0</v>
      </c>
    </row>
    <row r="14" spans="1:21" x14ac:dyDescent="0.45">
      <c r="A14" s="12" t="s">
        <v>49</v>
      </c>
      <c r="B14" s="13" t="s">
        <v>49</v>
      </c>
      <c r="D14" s="34">
        <f>July!B209</f>
        <v>0</v>
      </c>
      <c r="E14" s="34">
        <f>August!B209</f>
        <v>0</v>
      </c>
      <c r="F14" s="34">
        <f>September!B209</f>
        <v>0</v>
      </c>
      <c r="G14" s="34">
        <f t="shared" si="0"/>
        <v>0</v>
      </c>
      <c r="H14" s="9">
        <f>October!B209</f>
        <v>0</v>
      </c>
      <c r="I14" s="9">
        <f>November!B209</f>
        <v>0</v>
      </c>
      <c r="J14" s="9">
        <f>December!B209</f>
        <v>0</v>
      </c>
      <c r="K14" s="9">
        <f t="shared" si="1"/>
        <v>0</v>
      </c>
      <c r="L14" s="37">
        <f>January!B209</f>
        <v>0</v>
      </c>
      <c r="M14" s="37">
        <f>February!B209</f>
        <v>0</v>
      </c>
      <c r="N14" s="37">
        <f>March!B209</f>
        <v>0</v>
      </c>
      <c r="O14" s="65">
        <f t="shared" si="2"/>
        <v>0</v>
      </c>
      <c r="P14" s="6">
        <f>April!B209</f>
        <v>0</v>
      </c>
      <c r="Q14" s="6">
        <f>May!B209</f>
        <v>0</v>
      </c>
      <c r="R14" s="6">
        <f>June!B209</f>
        <v>0</v>
      </c>
      <c r="S14" s="6">
        <f t="shared" si="3"/>
        <v>0</v>
      </c>
      <c r="T14" s="40">
        <f t="shared" si="4"/>
        <v>0</v>
      </c>
    </row>
    <row r="15" spans="1:21" x14ac:dyDescent="0.45">
      <c r="A15" s="12" t="s">
        <v>301</v>
      </c>
      <c r="B15" s="13"/>
      <c r="D15" s="34">
        <f>SUM(D8:D14)</f>
        <v>0</v>
      </c>
      <c r="E15" s="34">
        <f>SUM(E8:E14)</f>
        <v>0</v>
      </c>
      <c r="F15" s="34">
        <f>SUM(F8:F14)</f>
        <v>0</v>
      </c>
      <c r="G15" s="34">
        <f t="shared" si="0"/>
        <v>0</v>
      </c>
      <c r="H15" s="9">
        <f>SUM(H8:H14)</f>
        <v>0</v>
      </c>
      <c r="I15" s="9">
        <f>SUM(I8:I14)</f>
        <v>0</v>
      </c>
      <c r="J15" s="9">
        <f>SUM(J8:J14)</f>
        <v>0</v>
      </c>
      <c r="K15" s="9">
        <f t="shared" si="1"/>
        <v>0</v>
      </c>
      <c r="L15" s="37">
        <f>SUM(L8:L14)</f>
        <v>0</v>
      </c>
      <c r="M15" s="37">
        <f>SUM(M8:M14)</f>
        <v>0</v>
      </c>
      <c r="N15" s="37">
        <f>SUM(N8:N14)</f>
        <v>0</v>
      </c>
      <c r="O15" s="65">
        <f t="shared" si="2"/>
        <v>0</v>
      </c>
      <c r="P15" s="6">
        <f>SUM(P8:P14)</f>
        <v>0</v>
      </c>
      <c r="Q15" s="6">
        <f>SUM(Q8:Q14)</f>
        <v>0</v>
      </c>
      <c r="R15" s="6">
        <f>SUM(R8:R14)</f>
        <v>0</v>
      </c>
      <c r="S15" s="6">
        <f t="shared" si="3"/>
        <v>0</v>
      </c>
      <c r="T15" s="40">
        <f t="shared" si="4"/>
        <v>0</v>
      </c>
    </row>
    <row r="16" spans="1:21" x14ac:dyDescent="0.45">
      <c r="A16" s="12"/>
      <c r="B16" s="12"/>
    </row>
    <row r="17" spans="1:20" x14ac:dyDescent="0.45">
      <c r="A17" s="12" t="s">
        <v>50</v>
      </c>
      <c r="B17" s="12"/>
      <c r="D17" s="34" t="e">
        <f>D8/D15</f>
        <v>#DIV/0!</v>
      </c>
      <c r="E17" s="34" t="e">
        <f>E8/E15</f>
        <v>#DIV/0!</v>
      </c>
      <c r="F17" s="34" t="e">
        <f>F8/F15</f>
        <v>#DIV/0!</v>
      </c>
      <c r="G17" s="34" t="e">
        <f>AVERAGE(D17:F17)</f>
        <v>#DIV/0!</v>
      </c>
      <c r="H17" s="9" t="e">
        <f>H8/H15</f>
        <v>#DIV/0!</v>
      </c>
      <c r="I17" s="9" t="e">
        <f>I8/I15</f>
        <v>#DIV/0!</v>
      </c>
      <c r="J17" s="9" t="e">
        <f>J8/J15</f>
        <v>#DIV/0!</v>
      </c>
      <c r="K17" s="9" t="e">
        <f>AVERAGE(H17:J17)</f>
        <v>#DIV/0!</v>
      </c>
      <c r="L17" s="37" t="e">
        <f>L8/L15</f>
        <v>#DIV/0!</v>
      </c>
      <c r="M17" s="37" t="e">
        <f>M8/M15</f>
        <v>#DIV/0!</v>
      </c>
      <c r="N17" s="37" t="e">
        <f>N8/N15</f>
        <v>#DIV/0!</v>
      </c>
      <c r="O17" s="38" t="e">
        <f>AVERAGE(L17:N17)</f>
        <v>#DIV/0!</v>
      </c>
      <c r="P17" s="6" t="e">
        <f>P8/P15</f>
        <v>#DIV/0!</v>
      </c>
      <c r="Q17" s="6" t="e">
        <f>Q8/Q15</f>
        <v>#DIV/0!</v>
      </c>
      <c r="R17" s="6" t="e">
        <f>R8/R15</f>
        <v>#DIV/0!</v>
      </c>
      <c r="S17" s="6" t="e">
        <f>AVERAGE(P17:R17)</f>
        <v>#DIV/0!</v>
      </c>
      <c r="T17" s="40" t="e">
        <f>AVERAGE(G17,K17,O17,S17)</f>
        <v>#DIV/0!</v>
      </c>
    </row>
    <row r="18" spans="1:20" x14ac:dyDescent="0.45">
      <c r="A18" s="12" t="s">
        <v>51</v>
      </c>
      <c r="B18" s="12"/>
      <c r="D18" s="34" t="e">
        <f t="shared" ref="D18:F22" si="5">D9/D16</f>
        <v>#DIV/0!</v>
      </c>
      <c r="E18" s="34" t="e">
        <f t="shared" si="5"/>
        <v>#DIV/0!</v>
      </c>
      <c r="F18" s="34" t="e">
        <f t="shared" si="5"/>
        <v>#DIV/0!</v>
      </c>
      <c r="G18" s="34" t="e">
        <f t="shared" ref="G18:G23" si="6">AVERAGE(D18:F18)</f>
        <v>#DIV/0!</v>
      </c>
      <c r="H18" s="9" t="e">
        <f>H9/H15</f>
        <v>#DIV/0!</v>
      </c>
      <c r="I18" s="9" t="e">
        <f>I9/I15</f>
        <v>#DIV/0!</v>
      </c>
      <c r="J18" s="9" t="e">
        <f>J9/J15</f>
        <v>#DIV/0!</v>
      </c>
      <c r="K18" s="9" t="e">
        <f t="shared" ref="K18:K23" si="7">AVERAGE(H18:J18)</f>
        <v>#DIV/0!</v>
      </c>
      <c r="L18" s="37" t="e">
        <f>L9/L15</f>
        <v>#DIV/0!</v>
      </c>
      <c r="M18" s="37" t="e">
        <f>M9/M15</f>
        <v>#DIV/0!</v>
      </c>
      <c r="N18" s="37" t="e">
        <f>N9/N15</f>
        <v>#DIV/0!</v>
      </c>
      <c r="O18" s="38" t="e">
        <f t="shared" ref="O18:O23" si="8">AVERAGE(L18:N18)</f>
        <v>#DIV/0!</v>
      </c>
      <c r="P18" s="6" t="e">
        <f>P9/P15</f>
        <v>#DIV/0!</v>
      </c>
      <c r="Q18" s="6" t="e">
        <f>Q9/Q15</f>
        <v>#DIV/0!</v>
      </c>
      <c r="R18" s="6" t="e">
        <f>R9/R15</f>
        <v>#DIV/0!</v>
      </c>
      <c r="S18" s="6" t="e">
        <f t="shared" ref="S18:S23" si="9">AVERAGE(P18:R18)</f>
        <v>#DIV/0!</v>
      </c>
      <c r="T18" s="40" t="e">
        <f t="shared" ref="T18:T23" si="10">AVERAGE(G18,K18,O18,S18)</f>
        <v>#DIV/0!</v>
      </c>
    </row>
    <row r="19" spans="1:20" x14ac:dyDescent="0.45">
      <c r="A19" s="12" t="s">
        <v>52</v>
      </c>
      <c r="B19" s="12"/>
      <c r="D19" s="34" t="e">
        <f t="shared" si="5"/>
        <v>#DIV/0!</v>
      </c>
      <c r="E19" s="34" t="e">
        <f t="shared" si="5"/>
        <v>#DIV/0!</v>
      </c>
      <c r="F19" s="34" t="e">
        <f t="shared" si="5"/>
        <v>#DIV/0!</v>
      </c>
      <c r="G19" s="34" t="e">
        <f t="shared" si="6"/>
        <v>#DIV/0!</v>
      </c>
      <c r="H19" s="9" t="e">
        <f>H10/H15</f>
        <v>#DIV/0!</v>
      </c>
      <c r="I19" s="9" t="e">
        <f>I10/I15</f>
        <v>#DIV/0!</v>
      </c>
      <c r="J19" s="9" t="e">
        <f>J10/J15</f>
        <v>#DIV/0!</v>
      </c>
      <c r="K19" s="9" t="e">
        <f t="shared" si="7"/>
        <v>#DIV/0!</v>
      </c>
      <c r="L19" s="37" t="e">
        <f>L10/L15</f>
        <v>#DIV/0!</v>
      </c>
      <c r="M19" s="37" t="e">
        <f>M10/M15</f>
        <v>#DIV/0!</v>
      </c>
      <c r="N19" s="37" t="e">
        <f>N10/N15</f>
        <v>#DIV/0!</v>
      </c>
      <c r="O19" s="38" t="e">
        <f t="shared" si="8"/>
        <v>#DIV/0!</v>
      </c>
      <c r="P19" s="6" t="e">
        <f>P10/P15</f>
        <v>#DIV/0!</v>
      </c>
      <c r="Q19" s="6" t="e">
        <f>Q10/Q15</f>
        <v>#DIV/0!</v>
      </c>
      <c r="R19" s="6" t="e">
        <f>R10/R15</f>
        <v>#DIV/0!</v>
      </c>
      <c r="S19" s="6" t="e">
        <f t="shared" si="9"/>
        <v>#DIV/0!</v>
      </c>
      <c r="T19" s="40" t="e">
        <f t="shared" si="10"/>
        <v>#DIV/0!</v>
      </c>
    </row>
    <row r="20" spans="1:20" x14ac:dyDescent="0.45">
      <c r="A20" s="12" t="s">
        <v>53</v>
      </c>
      <c r="B20" s="12"/>
      <c r="D20" s="34" t="e">
        <f t="shared" si="5"/>
        <v>#DIV/0!</v>
      </c>
      <c r="E20" s="34" t="e">
        <f t="shared" si="5"/>
        <v>#DIV/0!</v>
      </c>
      <c r="F20" s="34" t="e">
        <f t="shared" si="5"/>
        <v>#DIV/0!</v>
      </c>
      <c r="G20" s="34" t="e">
        <f t="shared" si="6"/>
        <v>#DIV/0!</v>
      </c>
      <c r="H20" s="9" t="e">
        <f>H11/H15</f>
        <v>#DIV/0!</v>
      </c>
      <c r="I20" s="9" t="e">
        <f>I11/I18</f>
        <v>#DIV/0!</v>
      </c>
      <c r="J20" s="9" t="e">
        <f>J11/J15</f>
        <v>#DIV/0!</v>
      </c>
      <c r="K20" s="9" t="e">
        <f t="shared" si="7"/>
        <v>#DIV/0!</v>
      </c>
      <c r="L20" s="37" t="e">
        <f>L11/L15</f>
        <v>#DIV/0!</v>
      </c>
      <c r="M20" s="37" t="e">
        <f>M11/M15</f>
        <v>#DIV/0!</v>
      </c>
      <c r="N20" s="37" t="e">
        <f>N11/N15</f>
        <v>#DIV/0!</v>
      </c>
      <c r="O20" s="38" t="e">
        <f t="shared" si="8"/>
        <v>#DIV/0!</v>
      </c>
      <c r="P20" s="6" t="e">
        <f>P11/P15</f>
        <v>#DIV/0!</v>
      </c>
      <c r="Q20" s="6" t="e">
        <f>Q11/Q15</f>
        <v>#DIV/0!</v>
      </c>
      <c r="R20" s="6" t="e">
        <f>R11/R15</f>
        <v>#DIV/0!</v>
      </c>
      <c r="S20" s="6" t="e">
        <f t="shared" si="9"/>
        <v>#DIV/0!</v>
      </c>
      <c r="T20" s="40" t="e">
        <f t="shared" si="10"/>
        <v>#DIV/0!</v>
      </c>
    </row>
    <row r="21" spans="1:20" x14ac:dyDescent="0.45">
      <c r="A21" s="12" t="s">
        <v>54</v>
      </c>
      <c r="B21" s="12"/>
      <c r="D21" s="34" t="e">
        <f t="shared" si="5"/>
        <v>#DIV/0!</v>
      </c>
      <c r="E21" s="34" t="e">
        <f t="shared" si="5"/>
        <v>#DIV/0!</v>
      </c>
      <c r="F21" s="34" t="e">
        <f t="shared" si="5"/>
        <v>#DIV/0!</v>
      </c>
      <c r="G21" s="34" t="e">
        <f t="shared" si="6"/>
        <v>#DIV/0!</v>
      </c>
      <c r="H21" s="9" t="e">
        <f>H12/H15</f>
        <v>#DIV/0!</v>
      </c>
      <c r="I21" s="9" t="e">
        <f>I12/I15</f>
        <v>#DIV/0!</v>
      </c>
      <c r="J21" s="9" t="e">
        <f>J12/J15</f>
        <v>#DIV/0!</v>
      </c>
      <c r="K21" s="9" t="e">
        <f t="shared" si="7"/>
        <v>#DIV/0!</v>
      </c>
      <c r="L21" s="37" t="e">
        <f>L12/L15</f>
        <v>#DIV/0!</v>
      </c>
      <c r="M21" s="37" t="e">
        <f>M12/M15</f>
        <v>#DIV/0!</v>
      </c>
      <c r="N21" s="37" t="e">
        <f>N12/N15</f>
        <v>#DIV/0!</v>
      </c>
      <c r="O21" s="38" t="e">
        <f t="shared" si="8"/>
        <v>#DIV/0!</v>
      </c>
      <c r="P21" s="6" t="e">
        <f>P12/P15</f>
        <v>#DIV/0!</v>
      </c>
      <c r="Q21" s="6" t="e">
        <f>Q12/Q15</f>
        <v>#DIV/0!</v>
      </c>
      <c r="R21" s="6" t="e">
        <f>R12/R15</f>
        <v>#DIV/0!</v>
      </c>
      <c r="S21" s="6" t="e">
        <f t="shared" si="9"/>
        <v>#DIV/0!</v>
      </c>
      <c r="T21" s="40" t="e">
        <f t="shared" si="10"/>
        <v>#DIV/0!</v>
      </c>
    </row>
    <row r="22" spans="1:20" x14ac:dyDescent="0.45">
      <c r="A22" s="12" t="s">
        <v>55</v>
      </c>
      <c r="B22" s="12"/>
      <c r="D22" s="34" t="e">
        <f t="shared" si="5"/>
        <v>#DIV/0!</v>
      </c>
      <c r="E22" s="34" t="e">
        <f t="shared" si="5"/>
        <v>#DIV/0!</v>
      </c>
      <c r="F22" s="34" t="e">
        <f t="shared" si="5"/>
        <v>#DIV/0!</v>
      </c>
      <c r="G22" s="34" t="e">
        <f t="shared" si="6"/>
        <v>#DIV/0!</v>
      </c>
      <c r="H22" s="9" t="e">
        <f>H13/H15</f>
        <v>#DIV/0!</v>
      </c>
      <c r="I22" s="9" t="e">
        <f>I13/I15</f>
        <v>#DIV/0!</v>
      </c>
      <c r="J22" s="9" t="e">
        <f>J13/J15</f>
        <v>#DIV/0!</v>
      </c>
      <c r="K22" s="9" t="e">
        <f t="shared" si="7"/>
        <v>#DIV/0!</v>
      </c>
      <c r="L22" s="37" t="e">
        <f>L13/L15</f>
        <v>#DIV/0!</v>
      </c>
      <c r="M22" s="37" t="e">
        <f>M13/M15</f>
        <v>#DIV/0!</v>
      </c>
      <c r="N22" s="37" t="e">
        <f>N13/N15</f>
        <v>#DIV/0!</v>
      </c>
      <c r="O22" s="38" t="e">
        <f t="shared" si="8"/>
        <v>#DIV/0!</v>
      </c>
      <c r="P22" s="6" t="e">
        <f>P13/P15</f>
        <v>#DIV/0!</v>
      </c>
      <c r="Q22" s="6" t="e">
        <f>Q13/Q15</f>
        <v>#DIV/0!</v>
      </c>
      <c r="R22" s="6" t="e">
        <f>R13/R15</f>
        <v>#DIV/0!</v>
      </c>
      <c r="S22" s="6" t="e">
        <f t="shared" si="9"/>
        <v>#DIV/0!</v>
      </c>
      <c r="T22" s="40" t="e">
        <f t="shared" si="10"/>
        <v>#DIV/0!</v>
      </c>
    </row>
    <row r="23" spans="1:20" x14ac:dyDescent="0.45">
      <c r="A23" s="12" t="s">
        <v>56</v>
      </c>
      <c r="B23" s="12"/>
      <c r="D23" s="34" t="e">
        <f>D14/D21</f>
        <v>#DIV/0!</v>
      </c>
      <c r="E23" s="34" t="e">
        <f>E14/E21</f>
        <v>#DIV/0!</v>
      </c>
      <c r="F23" s="34" t="e">
        <f>F14/F21</f>
        <v>#DIV/0!</v>
      </c>
      <c r="G23" s="34" t="e">
        <f t="shared" si="6"/>
        <v>#DIV/0!</v>
      </c>
      <c r="H23" s="9" t="e">
        <f>H14/H15</f>
        <v>#DIV/0!</v>
      </c>
      <c r="I23" s="9" t="e">
        <f>I14/I15</f>
        <v>#DIV/0!</v>
      </c>
      <c r="J23" s="9" t="e">
        <f>J14/J15</f>
        <v>#DIV/0!</v>
      </c>
      <c r="K23" s="9" t="e">
        <f t="shared" si="7"/>
        <v>#DIV/0!</v>
      </c>
      <c r="L23" s="37" t="e">
        <f>L14/L15</f>
        <v>#DIV/0!</v>
      </c>
      <c r="M23" s="37" t="e">
        <f>M14/M15</f>
        <v>#DIV/0!</v>
      </c>
      <c r="N23" s="37" t="e">
        <f>N14/N15</f>
        <v>#DIV/0!</v>
      </c>
      <c r="O23" s="38" t="e">
        <f t="shared" si="8"/>
        <v>#DIV/0!</v>
      </c>
      <c r="P23" s="6" t="e">
        <f>P14/P15</f>
        <v>#DIV/0!</v>
      </c>
      <c r="Q23" s="6" t="e">
        <f>Q14/Q15</f>
        <v>#DIV/0!</v>
      </c>
      <c r="R23" s="6" t="e">
        <f>R14/R15</f>
        <v>#DIV/0!</v>
      </c>
      <c r="S23" s="6" t="e">
        <f t="shared" si="9"/>
        <v>#DIV/0!</v>
      </c>
      <c r="T23" s="40" t="e">
        <f t="shared" si="10"/>
        <v>#DIV/0!</v>
      </c>
    </row>
    <row r="24" spans="1:20" x14ac:dyDescent="0.45">
      <c r="A24" s="12"/>
      <c r="B24" s="13"/>
    </row>
    <row r="25" spans="1:20" x14ac:dyDescent="0.45">
      <c r="A25" s="41" t="s">
        <v>250</v>
      </c>
      <c r="B25" s="13"/>
    </row>
    <row r="26" spans="1:20" x14ac:dyDescent="0.45">
      <c r="A26" s="15" t="s">
        <v>254</v>
      </c>
      <c r="B26" s="16" t="s">
        <v>303</v>
      </c>
      <c r="D26" s="34">
        <f>July!C203</f>
        <v>0</v>
      </c>
      <c r="E26" s="34">
        <f>August!C203</f>
        <v>0</v>
      </c>
      <c r="F26" s="34">
        <f>September!C203</f>
        <v>0</v>
      </c>
      <c r="G26" s="34">
        <f t="shared" ref="G26:G31" si="11">SUM(D26:F26)</f>
        <v>0</v>
      </c>
      <c r="H26" s="9">
        <f>October!C203</f>
        <v>0</v>
      </c>
      <c r="I26" s="9">
        <f>November!C203</f>
        <v>0</v>
      </c>
      <c r="J26" s="9">
        <f>December!C203</f>
        <v>0</v>
      </c>
      <c r="K26" s="9">
        <f t="shared" ref="K26:K31" si="12">SUM(H26:J26)</f>
        <v>0</v>
      </c>
      <c r="L26" s="37">
        <f>January!C203</f>
        <v>0</v>
      </c>
      <c r="M26" s="37">
        <f>February!C203</f>
        <v>0</v>
      </c>
      <c r="N26" s="37">
        <f>March!C203</f>
        <v>0</v>
      </c>
      <c r="O26" s="38">
        <f t="shared" ref="O26:O31" si="13">SUM(L26:N26)</f>
        <v>0</v>
      </c>
      <c r="P26" s="6">
        <f>April!C203</f>
        <v>0</v>
      </c>
      <c r="Q26" s="6">
        <f>May!C203</f>
        <v>0</v>
      </c>
      <c r="R26" s="6">
        <f>June!C203</f>
        <v>0</v>
      </c>
      <c r="S26" s="6">
        <f t="shared" ref="S26:S31" si="14">SUM(P26:R26)</f>
        <v>0</v>
      </c>
      <c r="T26" s="40">
        <f>SUM(G26,K26,O26,S26)</f>
        <v>0</v>
      </c>
    </row>
    <row r="27" spans="1:20" x14ac:dyDescent="0.45">
      <c r="A27" s="15" t="s">
        <v>251</v>
      </c>
      <c r="B27" s="16" t="s">
        <v>304</v>
      </c>
      <c r="D27" s="34">
        <f>July!C204</f>
        <v>0</v>
      </c>
      <c r="E27" s="34">
        <f>August!C204</f>
        <v>0</v>
      </c>
      <c r="F27" s="34">
        <f>September!C204</f>
        <v>0</v>
      </c>
      <c r="G27" s="34">
        <f t="shared" si="11"/>
        <v>0</v>
      </c>
      <c r="H27" s="9">
        <f>October!C204</f>
        <v>0</v>
      </c>
      <c r="I27" s="9">
        <f>November!C204</f>
        <v>0</v>
      </c>
      <c r="J27" s="9">
        <f>December!C204</f>
        <v>0</v>
      </c>
      <c r="K27" s="9">
        <f t="shared" si="12"/>
        <v>0</v>
      </c>
      <c r="L27" s="37">
        <f>January!C204</f>
        <v>0</v>
      </c>
      <c r="M27" s="37">
        <f>February!C204</f>
        <v>0</v>
      </c>
      <c r="N27" s="37">
        <f>March!C204</f>
        <v>0</v>
      </c>
      <c r="O27" s="38">
        <f t="shared" si="13"/>
        <v>0</v>
      </c>
      <c r="P27" s="6">
        <f>April!C204</f>
        <v>0</v>
      </c>
      <c r="Q27" s="6">
        <f>May!C204</f>
        <v>0</v>
      </c>
      <c r="R27" s="6">
        <f>June!C204</f>
        <v>0</v>
      </c>
      <c r="S27" s="6">
        <f t="shared" si="14"/>
        <v>0</v>
      </c>
      <c r="T27" s="40">
        <f t="shared" ref="T27:T31" si="15">SUM(G27,K27,O27,S27)</f>
        <v>0</v>
      </c>
    </row>
    <row r="28" spans="1:20" x14ac:dyDescent="0.45">
      <c r="A28" s="15" t="s">
        <v>255</v>
      </c>
      <c r="B28" s="16" t="s">
        <v>305</v>
      </c>
      <c r="D28" s="34">
        <f>July!C205</f>
        <v>0</v>
      </c>
      <c r="E28" s="34">
        <f>August!C205</f>
        <v>0</v>
      </c>
      <c r="F28" s="34">
        <f>September!C205</f>
        <v>0</v>
      </c>
      <c r="G28" s="34">
        <f t="shared" si="11"/>
        <v>0</v>
      </c>
      <c r="H28" s="9">
        <f>October!C205</f>
        <v>0</v>
      </c>
      <c r="I28" s="9">
        <f>October!C205</f>
        <v>0</v>
      </c>
      <c r="J28" s="9">
        <f>December!C205</f>
        <v>0</v>
      </c>
      <c r="K28" s="9">
        <f t="shared" si="12"/>
        <v>0</v>
      </c>
      <c r="L28" s="37">
        <f>January!C205</f>
        <v>0</v>
      </c>
      <c r="M28" s="37">
        <f>February!C205</f>
        <v>0</v>
      </c>
      <c r="N28" s="37">
        <f>March!C205</f>
        <v>0</v>
      </c>
      <c r="O28" s="38">
        <f t="shared" si="13"/>
        <v>0</v>
      </c>
      <c r="P28" s="6">
        <f>April!C205</f>
        <v>0</v>
      </c>
      <c r="Q28" s="6">
        <f>May!C205</f>
        <v>0</v>
      </c>
      <c r="R28" s="6">
        <f>June!C205</f>
        <v>0</v>
      </c>
      <c r="S28" s="6">
        <f t="shared" si="14"/>
        <v>0</v>
      </c>
      <c r="T28" s="40">
        <f t="shared" si="15"/>
        <v>0</v>
      </c>
    </row>
    <row r="29" spans="1:20" x14ac:dyDescent="0.45">
      <c r="A29" s="15" t="s">
        <v>252</v>
      </c>
      <c r="B29" s="16" t="s">
        <v>306</v>
      </c>
      <c r="D29" s="34">
        <f>July!C206</f>
        <v>0</v>
      </c>
      <c r="E29" s="34">
        <f>August!C206</f>
        <v>0</v>
      </c>
      <c r="F29" s="34">
        <f>September!C206</f>
        <v>0</v>
      </c>
      <c r="G29" s="34">
        <f t="shared" si="11"/>
        <v>0</v>
      </c>
      <c r="H29" s="9">
        <f>October!C206</f>
        <v>0</v>
      </c>
      <c r="I29" s="9">
        <f>October!C206</f>
        <v>0</v>
      </c>
      <c r="J29" s="9">
        <f>December!C206</f>
        <v>0</v>
      </c>
      <c r="K29" s="9">
        <f t="shared" si="12"/>
        <v>0</v>
      </c>
      <c r="L29" s="37">
        <f>January!C206</f>
        <v>0</v>
      </c>
      <c r="M29" s="37">
        <f>February!C206</f>
        <v>0</v>
      </c>
      <c r="N29" s="37">
        <f>March!C206</f>
        <v>0</v>
      </c>
      <c r="O29" s="38">
        <f t="shared" si="13"/>
        <v>0</v>
      </c>
      <c r="P29" s="6">
        <f>April!C206</f>
        <v>0</v>
      </c>
      <c r="Q29" s="6">
        <f>May!C206</f>
        <v>0</v>
      </c>
      <c r="R29" s="6">
        <f>June!C206</f>
        <v>0</v>
      </c>
      <c r="S29" s="6">
        <f t="shared" si="14"/>
        <v>0</v>
      </c>
      <c r="T29" s="40">
        <f t="shared" si="15"/>
        <v>0</v>
      </c>
    </row>
    <row r="30" spans="1:20" x14ac:dyDescent="0.45">
      <c r="A30" s="15" t="s">
        <v>253</v>
      </c>
      <c r="B30" s="16" t="s">
        <v>307</v>
      </c>
      <c r="D30" s="34">
        <f>July!C207</f>
        <v>0</v>
      </c>
      <c r="E30" s="34">
        <f>August!C207</f>
        <v>0</v>
      </c>
      <c r="F30" s="34">
        <f>September!C207</f>
        <v>0</v>
      </c>
      <c r="G30" s="34">
        <f t="shared" si="11"/>
        <v>0</v>
      </c>
      <c r="H30" s="9">
        <f>October!C207</f>
        <v>0</v>
      </c>
      <c r="I30" s="9">
        <f>October!C207</f>
        <v>0</v>
      </c>
      <c r="J30" s="9">
        <f>December!C207</f>
        <v>0</v>
      </c>
      <c r="K30" s="9">
        <f t="shared" si="12"/>
        <v>0</v>
      </c>
      <c r="L30" s="37">
        <f>January!C207</f>
        <v>0</v>
      </c>
      <c r="M30" s="37">
        <f>February!C207</f>
        <v>0</v>
      </c>
      <c r="N30" s="37">
        <f>March!C207</f>
        <v>0</v>
      </c>
      <c r="O30" s="38">
        <f t="shared" si="13"/>
        <v>0</v>
      </c>
      <c r="P30" s="6">
        <f>April!C207</f>
        <v>0</v>
      </c>
      <c r="Q30" s="6">
        <f>May!C207</f>
        <v>0</v>
      </c>
      <c r="R30" s="6">
        <f>June!C207</f>
        <v>0</v>
      </c>
      <c r="S30" s="6">
        <f t="shared" si="14"/>
        <v>0</v>
      </c>
      <c r="T30" s="40">
        <f t="shared" si="15"/>
        <v>0</v>
      </c>
    </row>
    <row r="31" spans="1:20" x14ac:dyDescent="0.45">
      <c r="A31" s="15" t="s">
        <v>256</v>
      </c>
      <c r="B31" s="16" t="s">
        <v>308</v>
      </c>
      <c r="D31" s="34">
        <f>July!C208</f>
        <v>0</v>
      </c>
      <c r="E31" s="34">
        <f>August!C208</f>
        <v>0</v>
      </c>
      <c r="F31" s="34">
        <f>September!C208</f>
        <v>0</v>
      </c>
      <c r="G31" s="34">
        <f t="shared" si="11"/>
        <v>0</v>
      </c>
      <c r="H31" s="9">
        <f>October!C208</f>
        <v>0</v>
      </c>
      <c r="I31" s="9">
        <f>October!C208</f>
        <v>0</v>
      </c>
      <c r="J31" s="9">
        <f>December!C208</f>
        <v>0</v>
      </c>
      <c r="K31" s="9">
        <f t="shared" si="12"/>
        <v>0</v>
      </c>
      <c r="L31" s="37">
        <f>January!C208</f>
        <v>0</v>
      </c>
      <c r="M31" s="37">
        <f>February!C208</f>
        <v>0</v>
      </c>
      <c r="N31" s="37">
        <f>March!C208</f>
        <v>0</v>
      </c>
      <c r="O31" s="38">
        <f t="shared" si="13"/>
        <v>0</v>
      </c>
      <c r="P31" s="6">
        <f>April!C208</f>
        <v>0</v>
      </c>
      <c r="Q31" s="6">
        <f>May!C208</f>
        <v>0</v>
      </c>
      <c r="R31" s="6">
        <f>June!C208</f>
        <v>0</v>
      </c>
      <c r="S31" s="6">
        <f t="shared" si="14"/>
        <v>0</v>
      </c>
      <c r="T31" s="40">
        <f t="shared" si="15"/>
        <v>0</v>
      </c>
    </row>
    <row r="32" spans="1:20" x14ac:dyDescent="0.45">
      <c r="A32" s="12"/>
      <c r="B32" s="12"/>
    </row>
    <row r="33" spans="1:20" x14ac:dyDescent="0.45">
      <c r="A33" s="2" t="s">
        <v>21</v>
      </c>
      <c r="B33" s="13" t="s">
        <v>22</v>
      </c>
      <c r="D33" s="34">
        <f>July!L203</f>
        <v>0</v>
      </c>
      <c r="E33" s="34">
        <f>August!L203</f>
        <v>0</v>
      </c>
      <c r="F33" s="34">
        <f>September!L203</f>
        <v>0</v>
      </c>
      <c r="G33" s="34">
        <f t="shared" ref="G33:G38" si="16">SUM(D33:F33)</f>
        <v>0</v>
      </c>
      <c r="H33" s="9">
        <f>October!L203</f>
        <v>0</v>
      </c>
      <c r="I33" s="9" t="e">
        <f>[1]NoveLber!L203</f>
        <v>#REF!</v>
      </c>
      <c r="J33" s="9">
        <f>December!L203</f>
        <v>0</v>
      </c>
      <c r="K33" s="9" t="e">
        <f t="shared" ref="K33:K38" si="17">SUM(H33:J33)</f>
        <v>#REF!</v>
      </c>
      <c r="L33" s="37">
        <f>January!L203</f>
        <v>0</v>
      </c>
      <c r="M33" s="37">
        <f>February!L203</f>
        <v>0</v>
      </c>
      <c r="N33" s="37">
        <f>March!L203</f>
        <v>0</v>
      </c>
      <c r="O33" s="38">
        <f t="shared" ref="O33:O38" si="18">SUM(L33:N33)</f>
        <v>0</v>
      </c>
      <c r="P33" s="6">
        <f>April!L203</f>
        <v>0</v>
      </c>
      <c r="Q33" s="6">
        <f>May!L203</f>
        <v>0</v>
      </c>
      <c r="R33" s="6">
        <f>June!L203</f>
        <v>0</v>
      </c>
      <c r="S33" s="6">
        <f t="shared" ref="S33:S38" si="19">SUM(P33:R33)</f>
        <v>0</v>
      </c>
      <c r="T33" s="40" t="e">
        <f>SUM(G33,K33,O33,S33)</f>
        <v>#REF!</v>
      </c>
    </row>
    <row r="34" spans="1:20" x14ac:dyDescent="0.45">
      <c r="A34" s="2" t="s">
        <v>23</v>
      </c>
      <c r="B34" s="13" t="s">
        <v>24</v>
      </c>
      <c r="D34" s="34">
        <f>July!L204</f>
        <v>0</v>
      </c>
      <c r="E34" s="34">
        <f>August!L204</f>
        <v>0</v>
      </c>
      <c r="F34" s="34">
        <f>September!L204</f>
        <v>0</v>
      </c>
      <c r="G34" s="34">
        <f t="shared" si="16"/>
        <v>0</v>
      </c>
      <c r="H34" s="9">
        <f>October!L204</f>
        <v>0</v>
      </c>
      <c r="I34" s="9">
        <f>November!L204</f>
        <v>0</v>
      </c>
      <c r="J34" s="9">
        <f>December!L204</f>
        <v>0</v>
      </c>
      <c r="K34" s="9">
        <f t="shared" si="17"/>
        <v>0</v>
      </c>
      <c r="L34" s="37">
        <f>January!L204</f>
        <v>0</v>
      </c>
      <c r="M34" s="37">
        <f>February!L204</f>
        <v>0</v>
      </c>
      <c r="N34" s="37">
        <f>March!L204</f>
        <v>0</v>
      </c>
      <c r="O34" s="38">
        <f t="shared" si="18"/>
        <v>0</v>
      </c>
      <c r="P34" s="6">
        <f>April!L204</f>
        <v>0</v>
      </c>
      <c r="Q34" s="6">
        <f>May!L204</f>
        <v>0</v>
      </c>
      <c r="R34" s="6">
        <f>June!L204</f>
        <v>0</v>
      </c>
      <c r="S34" s="6">
        <f t="shared" si="19"/>
        <v>0</v>
      </c>
      <c r="T34" s="40">
        <f t="shared" ref="T34:T38" si="20">SUM(G34,K34,O34,S34)</f>
        <v>0</v>
      </c>
    </row>
    <row r="35" spans="1:20" x14ac:dyDescent="0.45">
      <c r="A35" s="2" t="s">
        <v>25</v>
      </c>
      <c r="B35" s="13" t="s">
        <v>26</v>
      </c>
      <c r="D35" s="34">
        <f>July!L205</f>
        <v>0</v>
      </c>
      <c r="E35" s="34">
        <f>August!L205</f>
        <v>0</v>
      </c>
      <c r="F35" s="34">
        <f>September!L205</f>
        <v>0</v>
      </c>
      <c r="G35" s="34">
        <f t="shared" si="16"/>
        <v>0</v>
      </c>
      <c r="H35" s="9">
        <f>October!L205</f>
        <v>0</v>
      </c>
      <c r="I35" s="9">
        <f>November!L205</f>
        <v>0</v>
      </c>
      <c r="J35" s="9">
        <f>December!L205</f>
        <v>0</v>
      </c>
      <c r="K35" s="9">
        <f t="shared" si="17"/>
        <v>0</v>
      </c>
      <c r="L35" s="37">
        <f>January!L205</f>
        <v>0</v>
      </c>
      <c r="M35" s="37">
        <f>February!L205</f>
        <v>0</v>
      </c>
      <c r="N35" s="37">
        <f>March!L205</f>
        <v>0</v>
      </c>
      <c r="O35" s="38">
        <f t="shared" si="18"/>
        <v>0</v>
      </c>
      <c r="P35" s="6">
        <f>April!L205</f>
        <v>0</v>
      </c>
      <c r="Q35" s="6">
        <f>May!L205</f>
        <v>0</v>
      </c>
      <c r="R35" s="6">
        <f>June!L205</f>
        <v>0</v>
      </c>
      <c r="S35" s="6">
        <f t="shared" si="19"/>
        <v>0</v>
      </c>
      <c r="T35" s="40">
        <f t="shared" si="20"/>
        <v>0</v>
      </c>
    </row>
    <row r="36" spans="1:20" x14ac:dyDescent="0.45">
      <c r="A36" s="2" t="s">
        <v>27</v>
      </c>
      <c r="B36" s="13" t="s">
        <v>28</v>
      </c>
      <c r="D36" s="34">
        <f>July!L206</f>
        <v>0</v>
      </c>
      <c r="E36" s="34">
        <f>August!L206</f>
        <v>0</v>
      </c>
      <c r="F36" s="34">
        <f>September!L206</f>
        <v>0</v>
      </c>
      <c r="G36" s="34">
        <f t="shared" si="16"/>
        <v>0</v>
      </c>
      <c r="H36" s="9">
        <f>October!L206</f>
        <v>0</v>
      </c>
      <c r="I36" s="9">
        <f>November!L206</f>
        <v>0</v>
      </c>
      <c r="J36" s="9">
        <f>December!L206</f>
        <v>0</v>
      </c>
      <c r="K36" s="9">
        <f t="shared" si="17"/>
        <v>0</v>
      </c>
      <c r="L36" s="37">
        <f>January!L206</f>
        <v>0</v>
      </c>
      <c r="M36" s="37">
        <f>February!L206</f>
        <v>0</v>
      </c>
      <c r="N36" s="37">
        <f>March!L206</f>
        <v>0</v>
      </c>
      <c r="O36" s="38">
        <f t="shared" si="18"/>
        <v>0</v>
      </c>
      <c r="P36" s="6">
        <f>April!L206</f>
        <v>0</v>
      </c>
      <c r="Q36" s="6">
        <f>May!L206</f>
        <v>0</v>
      </c>
      <c r="R36" s="6">
        <f>June!L206</f>
        <v>0</v>
      </c>
      <c r="S36" s="6">
        <f t="shared" si="19"/>
        <v>0</v>
      </c>
      <c r="T36" s="40">
        <f t="shared" si="20"/>
        <v>0</v>
      </c>
    </row>
    <row r="37" spans="1:20" x14ac:dyDescent="0.45">
      <c r="A37" s="2" t="s">
        <v>29</v>
      </c>
      <c r="B37" s="13" t="s">
        <v>30</v>
      </c>
      <c r="D37" s="34">
        <f>July!L207</f>
        <v>0</v>
      </c>
      <c r="E37" s="34">
        <f>August!L207</f>
        <v>0</v>
      </c>
      <c r="F37" s="34">
        <f>September!L207</f>
        <v>0</v>
      </c>
      <c r="G37" s="34">
        <f t="shared" si="16"/>
        <v>0</v>
      </c>
      <c r="H37" s="9">
        <f>October!L207</f>
        <v>0</v>
      </c>
      <c r="I37" s="9">
        <f>November!L207</f>
        <v>0</v>
      </c>
      <c r="J37" s="9">
        <f>December!L207</f>
        <v>0</v>
      </c>
      <c r="K37" s="9">
        <f t="shared" si="17"/>
        <v>0</v>
      </c>
      <c r="L37" s="37">
        <f>January!L207</f>
        <v>0</v>
      </c>
      <c r="M37" s="37">
        <f>February!L207</f>
        <v>0</v>
      </c>
      <c r="N37" s="37">
        <f>March!L207</f>
        <v>0</v>
      </c>
      <c r="O37" s="38">
        <f t="shared" si="18"/>
        <v>0</v>
      </c>
      <c r="P37" s="6">
        <f>April!L207</f>
        <v>0</v>
      </c>
      <c r="Q37" s="6">
        <f>May!L207</f>
        <v>0</v>
      </c>
      <c r="R37" s="6">
        <f>June!L207</f>
        <v>0</v>
      </c>
      <c r="S37" s="6">
        <f t="shared" si="19"/>
        <v>0</v>
      </c>
      <c r="T37" s="40">
        <f t="shared" si="20"/>
        <v>0</v>
      </c>
    </row>
    <row r="38" spans="1:20" x14ac:dyDescent="0.45">
      <c r="A38" s="2" t="s">
        <v>301</v>
      </c>
      <c r="B38" s="13"/>
      <c r="D38" s="34">
        <f>SUM(D33:D37)</f>
        <v>0</v>
      </c>
      <c r="E38" s="34">
        <f>SUM(E33:E37)</f>
        <v>0</v>
      </c>
      <c r="F38" s="34">
        <f>SUM(F33:F37)</f>
        <v>0</v>
      </c>
      <c r="G38" s="34">
        <f t="shared" si="16"/>
        <v>0</v>
      </c>
      <c r="H38" s="9">
        <f>SUM(H33:H37)</f>
        <v>0</v>
      </c>
      <c r="I38" s="9" t="e">
        <f>SUM(I33:I37)</f>
        <v>#REF!</v>
      </c>
      <c r="J38" s="9">
        <f>SUM(J33:J37)</f>
        <v>0</v>
      </c>
      <c r="K38" s="9" t="e">
        <f t="shared" si="17"/>
        <v>#REF!</v>
      </c>
      <c r="L38" s="37">
        <f>SUM(L33:L37)</f>
        <v>0</v>
      </c>
      <c r="M38" s="37">
        <f>SUM(M33:M37)</f>
        <v>0</v>
      </c>
      <c r="N38" s="37">
        <f>SUM(N33:N37)</f>
        <v>0</v>
      </c>
      <c r="O38" s="38">
        <f t="shared" si="18"/>
        <v>0</v>
      </c>
      <c r="P38" s="6">
        <f>SUM(P33:P37)</f>
        <v>0</v>
      </c>
      <c r="Q38" s="6">
        <f>SUM(Q33:Q37)</f>
        <v>0</v>
      </c>
      <c r="R38" s="6">
        <f>SUM(R33:R37)</f>
        <v>0</v>
      </c>
      <c r="S38" s="6">
        <f t="shared" si="19"/>
        <v>0</v>
      </c>
      <c r="T38" s="40" t="e">
        <f t="shared" si="20"/>
        <v>#REF!</v>
      </c>
    </row>
    <row r="39" spans="1:20" x14ac:dyDescent="0.45">
      <c r="A39" s="12"/>
      <c r="B39" s="12"/>
    </row>
    <row r="40" spans="1:20" x14ac:dyDescent="0.45">
      <c r="A40" s="12" t="s">
        <v>31</v>
      </c>
      <c r="B40" s="12"/>
      <c r="D40" s="34" t="e">
        <f>D33/D38</f>
        <v>#DIV/0!</v>
      </c>
      <c r="E40" s="34" t="e">
        <f>E33/E38</f>
        <v>#DIV/0!</v>
      </c>
      <c r="F40" s="34" t="e">
        <f>F33/F38</f>
        <v>#DIV/0!</v>
      </c>
      <c r="G40" s="34" t="e">
        <f>AVERAGE(D40:F40)</f>
        <v>#DIV/0!</v>
      </c>
      <c r="H40" s="9" t="e">
        <f>H33/H38</f>
        <v>#DIV/0!</v>
      </c>
      <c r="I40" s="9" t="e">
        <f>I33/I38</f>
        <v>#REF!</v>
      </c>
      <c r="J40" s="9" t="e">
        <f>J33/J38</f>
        <v>#DIV/0!</v>
      </c>
      <c r="K40" s="9" t="e">
        <f>AVERAGE(H40:J40)</f>
        <v>#DIV/0!</v>
      </c>
      <c r="L40" s="37" t="e">
        <f>L33/L38</f>
        <v>#DIV/0!</v>
      </c>
      <c r="M40" s="37" t="e">
        <f>M33/M38</f>
        <v>#DIV/0!</v>
      </c>
      <c r="N40" s="37" t="e">
        <f>N33/N38</f>
        <v>#DIV/0!</v>
      </c>
      <c r="O40" s="38" t="e">
        <f>AVERAGE(L40:N40)</f>
        <v>#DIV/0!</v>
      </c>
      <c r="P40" s="6" t="e">
        <f>P33/P38</f>
        <v>#DIV/0!</v>
      </c>
      <c r="Q40" s="6" t="e">
        <f>Q33/Q38</f>
        <v>#DIV/0!</v>
      </c>
      <c r="R40" s="6" t="e">
        <f>R33/R38</f>
        <v>#DIV/0!</v>
      </c>
      <c r="S40" s="6" t="e">
        <f>AVERAGE(P40:R40)</f>
        <v>#DIV/0!</v>
      </c>
      <c r="T40" s="40" t="e">
        <f>AVERAGE(G40,K40,O40,S40)</f>
        <v>#DIV/0!</v>
      </c>
    </row>
    <row r="41" spans="1:20" x14ac:dyDescent="0.45">
      <c r="A41" s="12" t="s">
        <v>32</v>
      </c>
      <c r="B41" s="12"/>
      <c r="D41" s="34" t="e">
        <f>D34/D38</f>
        <v>#DIV/0!</v>
      </c>
      <c r="E41" s="34" t="e">
        <f>E34/E38</f>
        <v>#DIV/0!</v>
      </c>
      <c r="F41" s="34" t="e">
        <f>F34/F38</f>
        <v>#DIV/0!</v>
      </c>
      <c r="G41" s="34" t="e">
        <f>AVERAGE(D41:F41)</f>
        <v>#DIV/0!</v>
      </c>
      <c r="H41" s="9" t="e">
        <f>H34/H38</f>
        <v>#DIV/0!</v>
      </c>
      <c r="I41" s="9" t="e">
        <f>I34/I38</f>
        <v>#REF!</v>
      </c>
      <c r="J41" s="9" t="e">
        <f>J34/J38</f>
        <v>#DIV/0!</v>
      </c>
      <c r="K41" s="9" t="e">
        <f>AVERAGE(H41:J41)</f>
        <v>#DIV/0!</v>
      </c>
      <c r="L41" s="37" t="e">
        <f>L34/L38</f>
        <v>#DIV/0!</v>
      </c>
      <c r="M41" s="37" t="e">
        <f>M34/M38</f>
        <v>#DIV/0!</v>
      </c>
      <c r="N41" s="37" t="e">
        <f>N34/N38</f>
        <v>#DIV/0!</v>
      </c>
      <c r="O41" s="38" t="e">
        <f>AVERAGE(L41:N41)</f>
        <v>#DIV/0!</v>
      </c>
      <c r="P41" s="6" t="e">
        <f>P34/P38</f>
        <v>#DIV/0!</v>
      </c>
      <c r="Q41" s="6" t="e">
        <f>Q34/Q38</f>
        <v>#DIV/0!</v>
      </c>
      <c r="R41" s="6" t="e">
        <f>R34/R38</f>
        <v>#DIV/0!</v>
      </c>
      <c r="S41" s="6" t="e">
        <f>AVERAGE(P41:R41)</f>
        <v>#DIV/0!</v>
      </c>
      <c r="T41" s="40" t="e">
        <f t="shared" ref="T41:T44" si="21">AVERAGE(G41,K41,O41,S41)</f>
        <v>#DIV/0!</v>
      </c>
    </row>
    <row r="42" spans="1:20" x14ac:dyDescent="0.45">
      <c r="A42" s="12" t="s">
        <v>33</v>
      </c>
      <c r="B42" s="12"/>
      <c r="D42" s="34" t="e">
        <f>D35/D38</f>
        <v>#DIV/0!</v>
      </c>
      <c r="E42" s="34" t="e">
        <f>E35/E38</f>
        <v>#DIV/0!</v>
      </c>
      <c r="F42" s="34" t="e">
        <f>F35/F38</f>
        <v>#DIV/0!</v>
      </c>
      <c r="G42" s="34" t="e">
        <f>AVERAGE(D42:F42)</f>
        <v>#DIV/0!</v>
      </c>
      <c r="H42" s="9" t="e">
        <f>H35/H38</f>
        <v>#DIV/0!</v>
      </c>
      <c r="I42" s="9" t="e">
        <f>I35/I38</f>
        <v>#REF!</v>
      </c>
      <c r="J42" s="9" t="e">
        <f>J35/J38</f>
        <v>#DIV/0!</v>
      </c>
      <c r="K42" s="9" t="e">
        <f>AVERAGE(H42:J42)</f>
        <v>#DIV/0!</v>
      </c>
      <c r="L42" s="37" t="e">
        <f>L35/L38</f>
        <v>#DIV/0!</v>
      </c>
      <c r="M42" s="37" t="e">
        <f>M35/M38</f>
        <v>#DIV/0!</v>
      </c>
      <c r="N42" s="37" t="e">
        <f>N35/N38</f>
        <v>#DIV/0!</v>
      </c>
      <c r="O42" s="38" t="e">
        <f>AVERAGE(L42:N42)</f>
        <v>#DIV/0!</v>
      </c>
      <c r="P42" s="6" t="e">
        <f>P35/P38</f>
        <v>#DIV/0!</v>
      </c>
      <c r="Q42" s="6" t="e">
        <f>Q35/Q38</f>
        <v>#DIV/0!</v>
      </c>
      <c r="R42" s="6" t="e">
        <f>R35/R38</f>
        <v>#DIV/0!</v>
      </c>
      <c r="S42" s="6" t="e">
        <f>AVERAGE(P42:R42)</f>
        <v>#DIV/0!</v>
      </c>
      <c r="T42" s="40" t="e">
        <f t="shared" si="21"/>
        <v>#DIV/0!</v>
      </c>
    </row>
    <row r="43" spans="1:20" x14ac:dyDescent="0.45">
      <c r="A43" s="12" t="s">
        <v>34</v>
      </c>
      <c r="B43" s="12"/>
      <c r="D43" s="34" t="e">
        <f>D36/D38</f>
        <v>#DIV/0!</v>
      </c>
      <c r="E43" s="34" t="e">
        <f>E36/E38</f>
        <v>#DIV/0!</v>
      </c>
      <c r="F43" s="34" t="e">
        <f>F36/F38</f>
        <v>#DIV/0!</v>
      </c>
      <c r="G43" s="34" t="e">
        <f>AVERAGE(D43:F43)</f>
        <v>#DIV/0!</v>
      </c>
      <c r="H43" s="9" t="e">
        <f>H36/H38</f>
        <v>#DIV/0!</v>
      </c>
      <c r="I43" s="9" t="e">
        <f>I36/I38</f>
        <v>#REF!</v>
      </c>
      <c r="J43" s="9" t="e">
        <f>J36/J38</f>
        <v>#DIV/0!</v>
      </c>
      <c r="K43" s="9" t="e">
        <f>AVERAGE(H43:J43)</f>
        <v>#DIV/0!</v>
      </c>
      <c r="L43" s="37" t="e">
        <f>L36/L38</f>
        <v>#DIV/0!</v>
      </c>
      <c r="M43" s="37" t="e">
        <f>M36/M38</f>
        <v>#DIV/0!</v>
      </c>
      <c r="N43" s="37" t="e">
        <f>N36/N38</f>
        <v>#DIV/0!</v>
      </c>
      <c r="O43" s="38" t="e">
        <f>AVERAGE(L43:N43)</f>
        <v>#DIV/0!</v>
      </c>
      <c r="P43" s="6" t="e">
        <f>P36/P38</f>
        <v>#DIV/0!</v>
      </c>
      <c r="Q43" s="6" t="e">
        <f>Q36/Q38</f>
        <v>#DIV/0!</v>
      </c>
      <c r="R43" s="6" t="e">
        <f>R36/R38</f>
        <v>#DIV/0!</v>
      </c>
      <c r="S43" s="6" t="e">
        <f>AVERAGE(P43:R43)</f>
        <v>#DIV/0!</v>
      </c>
      <c r="T43" s="40" t="e">
        <f t="shared" si="21"/>
        <v>#DIV/0!</v>
      </c>
    </row>
    <row r="44" spans="1:20" x14ac:dyDescent="0.45">
      <c r="A44" s="12" t="s">
        <v>35</v>
      </c>
      <c r="B44" s="12"/>
      <c r="D44" s="34" t="e">
        <f>D37/D38</f>
        <v>#DIV/0!</v>
      </c>
      <c r="E44" s="34" t="e">
        <f>E37/E38</f>
        <v>#DIV/0!</v>
      </c>
      <c r="F44" s="34" t="e">
        <f>F37/F38</f>
        <v>#DIV/0!</v>
      </c>
      <c r="G44" s="34" t="e">
        <f>AVERAGE(D44:F44)</f>
        <v>#DIV/0!</v>
      </c>
      <c r="H44" s="9" t="e">
        <f>H37/H38</f>
        <v>#DIV/0!</v>
      </c>
      <c r="I44" s="9" t="e">
        <f>I37/I38</f>
        <v>#REF!</v>
      </c>
      <c r="J44" s="9" t="e">
        <f>J37/J38</f>
        <v>#DIV/0!</v>
      </c>
      <c r="K44" s="9" t="e">
        <f>AVERAGE(H44:J44)</f>
        <v>#DIV/0!</v>
      </c>
      <c r="L44" s="37" t="e">
        <f>L37/L38</f>
        <v>#DIV/0!</v>
      </c>
      <c r="M44" s="37" t="e">
        <f>M37/M38</f>
        <v>#DIV/0!</v>
      </c>
      <c r="N44" s="37" t="e">
        <f>N37/N38</f>
        <v>#DIV/0!</v>
      </c>
      <c r="O44" s="38" t="e">
        <f>AVERAGE(L44:N44)</f>
        <v>#DIV/0!</v>
      </c>
      <c r="P44" s="6" t="e">
        <f>P37/P38</f>
        <v>#DIV/0!</v>
      </c>
      <c r="Q44" s="6" t="e">
        <f>Q37/Q38</f>
        <v>#DIV/0!</v>
      </c>
      <c r="R44" s="6" t="e">
        <f>R37/R38</f>
        <v>#DIV/0!</v>
      </c>
      <c r="S44" s="6" t="e">
        <f>AVERAGE(P44:R44)</f>
        <v>#DIV/0!</v>
      </c>
      <c r="T44" s="40" t="e">
        <f t="shared" si="21"/>
        <v>#DIV/0!</v>
      </c>
    </row>
    <row r="45" spans="1:20" x14ac:dyDescent="0.45">
      <c r="A45" s="12"/>
      <c r="B45" s="12"/>
    </row>
    <row r="46" spans="1:20" x14ac:dyDescent="0.45">
      <c r="A46" s="12" t="s">
        <v>36</v>
      </c>
      <c r="B46" s="13" t="s">
        <v>37</v>
      </c>
      <c r="D46" s="34">
        <f>July!M203</f>
        <v>0</v>
      </c>
      <c r="E46" s="34">
        <f>August!M203</f>
        <v>0</v>
      </c>
      <c r="F46" s="34">
        <f>September!M203</f>
        <v>0</v>
      </c>
      <c r="G46" s="34">
        <f>SUM(D46:F46)</f>
        <v>0</v>
      </c>
      <c r="H46" s="9">
        <f>October!M203</f>
        <v>0</v>
      </c>
      <c r="I46" s="9">
        <f>November!M203</f>
        <v>0</v>
      </c>
      <c r="J46" s="9">
        <f>December!M203</f>
        <v>0</v>
      </c>
      <c r="K46" s="9">
        <f>SUM(H46:J46)</f>
        <v>0</v>
      </c>
      <c r="L46" s="37">
        <f>January!M203</f>
        <v>0</v>
      </c>
      <c r="M46" s="37">
        <f>February!M203</f>
        <v>0</v>
      </c>
      <c r="N46" s="37">
        <f>March!M203</f>
        <v>0</v>
      </c>
      <c r="O46" s="38">
        <f>SUM(L46:N46)</f>
        <v>0</v>
      </c>
      <c r="P46" s="6">
        <f>April!M203</f>
        <v>0</v>
      </c>
      <c r="Q46" s="6">
        <f>May!M203</f>
        <v>0</v>
      </c>
      <c r="R46" s="6">
        <f>June!M203</f>
        <v>0</v>
      </c>
      <c r="S46" s="6">
        <f>SUM(P46:R46)</f>
        <v>0</v>
      </c>
      <c r="T46" s="40">
        <f>SUM(G46,K46,O46,S46)</f>
        <v>0</v>
      </c>
    </row>
    <row r="47" spans="1:20" x14ac:dyDescent="0.45">
      <c r="A47" s="12" t="s">
        <v>38</v>
      </c>
      <c r="B47" s="13" t="s">
        <v>39</v>
      </c>
      <c r="D47" s="34">
        <f>July!M204</f>
        <v>0</v>
      </c>
      <c r="E47" s="34">
        <f>August!M204</f>
        <v>0</v>
      </c>
      <c r="F47" s="34">
        <f>September!M204</f>
        <v>0</v>
      </c>
      <c r="G47" s="34">
        <f>SUM(D47:F47)</f>
        <v>0</v>
      </c>
      <c r="H47" s="9">
        <f>October!M204</f>
        <v>0</v>
      </c>
      <c r="I47" s="9">
        <f>November!M204</f>
        <v>0</v>
      </c>
      <c r="J47" s="9">
        <f>December!M204</f>
        <v>0</v>
      </c>
      <c r="K47" s="9">
        <f>SUM(H47:J47)</f>
        <v>0</v>
      </c>
      <c r="L47" s="37">
        <f>January!M204</f>
        <v>0</v>
      </c>
      <c r="M47" s="37">
        <f>February!M204</f>
        <v>0</v>
      </c>
      <c r="N47" s="37">
        <f>March!M204</f>
        <v>0</v>
      </c>
      <c r="O47" s="38">
        <f>SUM(L47:N47)</f>
        <v>0</v>
      </c>
      <c r="P47" s="6">
        <f>April!M204</f>
        <v>0</v>
      </c>
      <c r="Q47" s="6">
        <f>May!M204</f>
        <v>0</v>
      </c>
      <c r="R47" s="6">
        <f>June!M204</f>
        <v>0</v>
      </c>
      <c r="S47" s="6">
        <f>SUM(P47:R47)</f>
        <v>0</v>
      </c>
      <c r="T47" s="40">
        <f t="shared" ref="T47:T49" si="22">SUM(G47,K47,O47,S47)</f>
        <v>0</v>
      </c>
    </row>
    <row r="48" spans="1:20" x14ac:dyDescent="0.45">
      <c r="A48" s="12" t="s">
        <v>129</v>
      </c>
      <c r="B48" s="13" t="s">
        <v>129</v>
      </c>
      <c r="D48" s="34">
        <f>July!M205</f>
        <v>0</v>
      </c>
      <c r="E48" s="34">
        <f>August!M205</f>
        <v>0</v>
      </c>
      <c r="F48" s="34">
        <f>September!M205</f>
        <v>0</v>
      </c>
      <c r="G48" s="34">
        <f>SUM(D48:F48)</f>
        <v>0</v>
      </c>
      <c r="H48" s="9">
        <f>October!M205</f>
        <v>0</v>
      </c>
      <c r="I48" s="9">
        <f>November!M205</f>
        <v>0</v>
      </c>
      <c r="J48" s="9">
        <f>December!M205</f>
        <v>0</v>
      </c>
      <c r="K48" s="9">
        <f>SUM(H48:J48)</f>
        <v>0</v>
      </c>
      <c r="L48" s="37">
        <f>January!M205</f>
        <v>0</v>
      </c>
      <c r="M48" s="37">
        <f>February!M205</f>
        <v>0</v>
      </c>
      <c r="N48" s="37">
        <f>March!M205</f>
        <v>0</v>
      </c>
      <c r="O48" s="38">
        <f>SUM(L48:N48)</f>
        <v>0</v>
      </c>
      <c r="P48" s="6">
        <f>April!M205</f>
        <v>0</v>
      </c>
      <c r="Q48" s="6">
        <f>May!M205</f>
        <v>0</v>
      </c>
      <c r="R48" s="6">
        <f>June!M205</f>
        <v>0</v>
      </c>
      <c r="S48" s="6">
        <f>SUM(P48:R48)</f>
        <v>0</v>
      </c>
      <c r="T48" s="40">
        <f t="shared" si="22"/>
        <v>0</v>
      </c>
    </row>
    <row r="49" spans="1:20" x14ac:dyDescent="0.45">
      <c r="A49" s="12" t="s">
        <v>301</v>
      </c>
      <c r="B49" s="13"/>
      <c r="D49" s="34">
        <f>SUM(D46:D48)</f>
        <v>0</v>
      </c>
      <c r="E49" s="34">
        <f>SUM(E46:E48)</f>
        <v>0</v>
      </c>
      <c r="F49" s="34">
        <f>SUM(F46:F48)</f>
        <v>0</v>
      </c>
      <c r="G49" s="34">
        <f>SUM(D49:F49)</f>
        <v>0</v>
      </c>
      <c r="H49" s="9">
        <f>SUM(H46:H48)</f>
        <v>0</v>
      </c>
      <c r="I49" s="9">
        <f>SUM(I46:I48)</f>
        <v>0</v>
      </c>
      <c r="J49" s="9">
        <f>SUM(J46:J48)</f>
        <v>0</v>
      </c>
      <c r="K49" s="9">
        <f>SUM(H49:J49)</f>
        <v>0</v>
      </c>
      <c r="L49" s="37">
        <f>SUM(L46:L48)</f>
        <v>0</v>
      </c>
      <c r="M49" s="37">
        <f>SUM(M46:M48)</f>
        <v>0</v>
      </c>
      <c r="N49" s="37">
        <f>SUM(N46:N48)</f>
        <v>0</v>
      </c>
      <c r="O49" s="38">
        <f>SUM(L49:N49)</f>
        <v>0</v>
      </c>
      <c r="P49" s="6">
        <f>SUM(P46:P48)</f>
        <v>0</v>
      </c>
      <c r="Q49" s="6">
        <f>SUM(Q46:Q48)</f>
        <v>0</v>
      </c>
      <c r="R49" s="6">
        <f>SUM(R46:R48)</f>
        <v>0</v>
      </c>
      <c r="S49" s="6">
        <f>SUM(P49:R49)</f>
        <v>0</v>
      </c>
      <c r="T49" s="40">
        <f t="shared" si="22"/>
        <v>0</v>
      </c>
    </row>
    <row r="50" spans="1:20" x14ac:dyDescent="0.45">
      <c r="A50" s="12"/>
      <c r="B50" s="12"/>
    </row>
    <row r="51" spans="1:20" x14ac:dyDescent="0.45">
      <c r="A51" s="12" t="s">
        <v>40</v>
      </c>
      <c r="B51" s="12"/>
      <c r="D51" s="34" t="e">
        <f>D46/D49</f>
        <v>#DIV/0!</v>
      </c>
      <c r="E51" s="34" t="e">
        <f>E46/E49</f>
        <v>#DIV/0!</v>
      </c>
      <c r="F51" s="34" t="e">
        <f>F46/F49</f>
        <v>#DIV/0!</v>
      </c>
      <c r="G51" s="34" t="e">
        <f>AVERAGE(D51:F51)</f>
        <v>#DIV/0!</v>
      </c>
      <c r="H51" s="9" t="e">
        <f>H46/H49</f>
        <v>#DIV/0!</v>
      </c>
      <c r="I51" s="9" t="e">
        <f>I46/I49</f>
        <v>#DIV/0!</v>
      </c>
      <c r="J51" s="9" t="e">
        <f>J46/J49</f>
        <v>#DIV/0!</v>
      </c>
      <c r="K51" s="9" t="e">
        <f>AVERAGE(H51:J51)</f>
        <v>#DIV/0!</v>
      </c>
      <c r="L51" s="37" t="e">
        <f>L46/L49</f>
        <v>#DIV/0!</v>
      </c>
      <c r="M51" s="37" t="e">
        <f>M46/M49</f>
        <v>#DIV/0!</v>
      </c>
      <c r="N51" s="37" t="e">
        <f>N46/N49</f>
        <v>#DIV/0!</v>
      </c>
      <c r="O51" s="38" t="e">
        <f>AVERAGE(L51:N51)</f>
        <v>#DIV/0!</v>
      </c>
      <c r="P51" s="6" t="e">
        <f>P46/P49</f>
        <v>#DIV/0!</v>
      </c>
      <c r="Q51" s="6" t="e">
        <f>Q46/Q49</f>
        <v>#DIV/0!</v>
      </c>
      <c r="R51" s="6" t="e">
        <f>R46/R49</f>
        <v>#DIV/0!</v>
      </c>
      <c r="S51" s="6" t="e">
        <f>AVERAGE(P51:R51)</f>
        <v>#DIV/0!</v>
      </c>
      <c r="T51" s="40" t="e">
        <f>AVERAGE(G51,K51,O51,S51)</f>
        <v>#DIV/0!</v>
      </c>
    </row>
    <row r="52" spans="1:20" x14ac:dyDescent="0.45">
      <c r="A52" s="12" t="s">
        <v>41</v>
      </c>
      <c r="B52" s="12"/>
      <c r="D52" s="34" t="e">
        <f>D47/D49</f>
        <v>#DIV/0!</v>
      </c>
      <c r="E52" s="34" t="e">
        <f>E47/E49</f>
        <v>#DIV/0!</v>
      </c>
      <c r="F52" s="34" t="e">
        <f>F47/F49</f>
        <v>#DIV/0!</v>
      </c>
      <c r="G52" s="34" t="e">
        <f>AVERAGE(D52:F52)</f>
        <v>#DIV/0!</v>
      </c>
      <c r="H52" s="9" t="e">
        <f>H47/H49</f>
        <v>#DIV/0!</v>
      </c>
      <c r="I52" s="9" t="e">
        <f>I47/I49</f>
        <v>#DIV/0!</v>
      </c>
      <c r="J52" s="9" t="e">
        <f>J47/J49</f>
        <v>#DIV/0!</v>
      </c>
      <c r="K52" s="9" t="e">
        <f>AVERAGE(H52:J52)</f>
        <v>#DIV/0!</v>
      </c>
      <c r="L52" s="37" t="e">
        <f>L47/L49</f>
        <v>#DIV/0!</v>
      </c>
      <c r="M52" s="37" t="e">
        <f>M47/M49</f>
        <v>#DIV/0!</v>
      </c>
      <c r="N52" s="37" t="e">
        <f>N47/N49</f>
        <v>#DIV/0!</v>
      </c>
      <c r="O52" s="38" t="e">
        <f>AVERAGE(L52:N52)</f>
        <v>#DIV/0!</v>
      </c>
      <c r="P52" s="6" t="e">
        <f>P47/P49</f>
        <v>#DIV/0!</v>
      </c>
      <c r="Q52" s="6" t="e">
        <f>Q47/Q49</f>
        <v>#DIV/0!</v>
      </c>
      <c r="R52" s="6" t="e">
        <f>R47/R49</f>
        <v>#DIV/0!</v>
      </c>
      <c r="S52" s="6" t="e">
        <f>AVERAGE(P52:R52)</f>
        <v>#DIV/0!</v>
      </c>
      <c r="T52" s="40" t="e">
        <f t="shared" ref="T52:T53" si="23">AVERAGE(G52,K52,O52,S52)</f>
        <v>#DIV/0!</v>
      </c>
    </row>
    <row r="53" spans="1:20" x14ac:dyDescent="0.45">
      <c r="A53" s="12" t="s">
        <v>302</v>
      </c>
      <c r="B53" s="12"/>
      <c r="D53" s="34" t="e">
        <f>D48/D49</f>
        <v>#DIV/0!</v>
      </c>
      <c r="E53" s="34" t="e">
        <f>E48/E49</f>
        <v>#DIV/0!</v>
      </c>
      <c r="F53" s="34" t="e">
        <f>F48/F49</f>
        <v>#DIV/0!</v>
      </c>
      <c r="G53" s="34" t="e">
        <f>AVERAGE(D53:F53)</f>
        <v>#DIV/0!</v>
      </c>
      <c r="H53" s="9" t="e">
        <f>H48/H49</f>
        <v>#DIV/0!</v>
      </c>
      <c r="I53" s="9" t="e">
        <f>I48/I49</f>
        <v>#DIV/0!</v>
      </c>
      <c r="J53" s="9" t="e">
        <f>J48/J49</f>
        <v>#DIV/0!</v>
      </c>
      <c r="K53" s="9" t="e">
        <f>AVERAGE(H53:J53)</f>
        <v>#DIV/0!</v>
      </c>
      <c r="L53" s="37" t="e">
        <f>L48/L49</f>
        <v>#DIV/0!</v>
      </c>
      <c r="M53" s="37" t="e">
        <f>M48/M49</f>
        <v>#DIV/0!</v>
      </c>
      <c r="N53" s="37" t="e">
        <f>N48/N49</f>
        <v>#DIV/0!</v>
      </c>
      <c r="O53" s="38" t="e">
        <f>AVERAGE(L53:N53)</f>
        <v>#DIV/0!</v>
      </c>
      <c r="P53" s="6" t="e">
        <f>P48/P49</f>
        <v>#DIV/0!</v>
      </c>
      <c r="Q53" s="6" t="e">
        <f>Q48/Q49</f>
        <v>#DIV/0!</v>
      </c>
      <c r="R53" s="6" t="e">
        <f>R48/R49</f>
        <v>#DIV/0!</v>
      </c>
      <c r="S53" s="6" t="e">
        <f>AVERAGE(P53:R53)</f>
        <v>#DIV/0!</v>
      </c>
      <c r="T53" s="40" t="e">
        <f t="shared" si="23"/>
        <v>#DIV/0!</v>
      </c>
    </row>
    <row r="54" spans="1:20" x14ac:dyDescent="0.45">
      <c r="A54" s="12"/>
      <c r="B54" s="12"/>
    </row>
    <row r="55" spans="1:20" x14ac:dyDescent="0.45">
      <c r="A55" s="41" t="s">
        <v>42</v>
      </c>
      <c r="B55" s="14"/>
      <c r="H55" s="61"/>
    </row>
    <row r="56" spans="1:20" x14ac:dyDescent="0.45">
      <c r="A56" s="12" t="s">
        <v>257</v>
      </c>
      <c r="B56" s="12"/>
      <c r="D56" s="62">
        <f ca="1">July!K203</f>
        <v>0</v>
      </c>
      <c r="E56" s="62">
        <f ca="1">August!K203</f>
        <v>0</v>
      </c>
      <c r="F56" s="62">
        <f ca="1">September!K203</f>
        <v>0</v>
      </c>
      <c r="G56" s="34">
        <f ca="1">SUM(D56:F56)</f>
        <v>0</v>
      </c>
      <c r="H56" s="61">
        <f ca="1">October!K203</f>
        <v>0</v>
      </c>
      <c r="I56" s="61">
        <f ca="1">November!K203</f>
        <v>0</v>
      </c>
      <c r="J56" s="61">
        <f ca="1">December!K203</f>
        <v>0</v>
      </c>
      <c r="K56" s="61">
        <f t="shared" ref="K56:K62" ca="1" si="24">SUM(H56:J56)</f>
        <v>0</v>
      </c>
      <c r="L56" s="64">
        <f ca="1">January!K203</f>
        <v>0</v>
      </c>
      <c r="M56" s="64">
        <f ca="1">February!K203</f>
        <v>0</v>
      </c>
      <c r="N56" s="64">
        <f ca="1">March!K203</f>
        <v>0</v>
      </c>
      <c r="O56" s="38">
        <f ca="1">SUM(L56:N56)</f>
        <v>0</v>
      </c>
      <c r="P56" s="45">
        <f ca="1">April!K203</f>
        <v>0</v>
      </c>
      <c r="Q56" s="45">
        <f ca="1">May!K203</f>
        <v>0</v>
      </c>
      <c r="R56" s="45">
        <f ca="1">June!K203</f>
        <v>0</v>
      </c>
      <c r="S56" s="6">
        <f ca="1">SUM(P56:R56)</f>
        <v>0</v>
      </c>
      <c r="T56" s="66">
        <f ca="1">SUM(G56,K56,O56,S56)</f>
        <v>0</v>
      </c>
    </row>
    <row r="57" spans="1:20" x14ac:dyDescent="0.45">
      <c r="A57" s="12" t="s">
        <v>258</v>
      </c>
      <c r="B57" s="12"/>
      <c r="D57" s="62">
        <f ca="1">July!K204</f>
        <v>0</v>
      </c>
      <c r="E57" s="62">
        <f ca="1">August!K204</f>
        <v>0</v>
      </c>
      <c r="F57" s="62">
        <f ca="1">September!K204</f>
        <v>0</v>
      </c>
      <c r="G57" s="34">
        <f t="shared" ref="G57:G62" ca="1" si="25">SUM(D57:F57)</f>
        <v>0</v>
      </c>
      <c r="H57" s="61">
        <f ca="1">October!K204</f>
        <v>0</v>
      </c>
      <c r="I57" s="61">
        <f ca="1">November!K204</f>
        <v>0</v>
      </c>
      <c r="J57" s="61">
        <f ca="1">December!K204</f>
        <v>0</v>
      </c>
      <c r="K57" s="61">
        <f t="shared" ca="1" si="24"/>
        <v>0</v>
      </c>
      <c r="L57" s="64">
        <f ca="1">January!K204</f>
        <v>0</v>
      </c>
      <c r="M57" s="64">
        <f ca="1">February!K204</f>
        <v>0</v>
      </c>
      <c r="N57" s="64">
        <f ca="1">March!K204</f>
        <v>0</v>
      </c>
      <c r="O57" s="38">
        <f t="shared" ref="O57:O62" ca="1" si="26">SUM(L57:N57)</f>
        <v>0</v>
      </c>
      <c r="P57" s="45">
        <f ca="1">April!K204</f>
        <v>0</v>
      </c>
      <c r="Q57" s="45">
        <f ca="1">May!K204</f>
        <v>0</v>
      </c>
      <c r="R57" s="45">
        <f ca="1">June!K204</f>
        <v>0</v>
      </c>
      <c r="S57" s="6">
        <f t="shared" ref="S57:S62" ca="1" si="27">SUM(P57:R57)</f>
        <v>0</v>
      </c>
      <c r="T57" s="66">
        <f t="shared" ref="T57:T62" ca="1" si="28">SUM(G57,K57,O57,S57)</f>
        <v>0</v>
      </c>
    </row>
    <row r="58" spans="1:20" x14ac:dyDescent="0.45">
      <c r="A58" s="12" t="s">
        <v>259</v>
      </c>
      <c r="B58" s="12"/>
      <c r="D58" s="62">
        <f ca="1">July!K205</f>
        <v>0</v>
      </c>
      <c r="E58" s="62">
        <f ca="1">August!K205</f>
        <v>0</v>
      </c>
      <c r="F58" s="62">
        <f ca="1">September!K205</f>
        <v>0</v>
      </c>
      <c r="G58" s="34">
        <f t="shared" ca="1" si="25"/>
        <v>0</v>
      </c>
      <c r="H58" s="61">
        <f ca="1">October!K205</f>
        <v>0</v>
      </c>
      <c r="I58" s="61">
        <f ca="1">November!K205</f>
        <v>0</v>
      </c>
      <c r="J58" s="61">
        <f ca="1">December!K205</f>
        <v>0</v>
      </c>
      <c r="K58" s="61">
        <f t="shared" ca="1" si="24"/>
        <v>0</v>
      </c>
      <c r="L58" s="64">
        <f ca="1">January!K205</f>
        <v>0</v>
      </c>
      <c r="M58" s="64">
        <f ca="1">February!K205</f>
        <v>0</v>
      </c>
      <c r="N58" s="64">
        <f ca="1">March!K205</f>
        <v>0</v>
      </c>
      <c r="O58" s="38">
        <f t="shared" ca="1" si="26"/>
        <v>0</v>
      </c>
      <c r="P58" s="45">
        <f ca="1">April!K205</f>
        <v>0</v>
      </c>
      <c r="Q58" s="45">
        <f ca="1">May!K205</f>
        <v>0</v>
      </c>
      <c r="R58" s="45">
        <f ca="1">June!K205</f>
        <v>0</v>
      </c>
      <c r="S58" s="6">
        <f t="shared" ca="1" si="27"/>
        <v>0</v>
      </c>
      <c r="T58" s="66">
        <f t="shared" ca="1" si="28"/>
        <v>0</v>
      </c>
    </row>
    <row r="59" spans="1:20" x14ac:dyDescent="0.45">
      <c r="A59" s="12" t="s">
        <v>260</v>
      </c>
      <c r="B59" s="12"/>
      <c r="D59" s="62">
        <f ca="1">July!K206</f>
        <v>0</v>
      </c>
      <c r="E59" s="62">
        <f ca="1">August!K206</f>
        <v>0</v>
      </c>
      <c r="F59" s="62">
        <f ca="1">September!K206</f>
        <v>0</v>
      </c>
      <c r="G59" s="34">
        <f t="shared" ca="1" si="25"/>
        <v>0</v>
      </c>
      <c r="H59" s="61">
        <f ca="1">October!K206</f>
        <v>0</v>
      </c>
      <c r="I59" s="61">
        <f ca="1">November!K206</f>
        <v>0</v>
      </c>
      <c r="J59" s="61">
        <f ca="1">December!K206</f>
        <v>0</v>
      </c>
      <c r="K59" s="61">
        <f t="shared" ca="1" si="24"/>
        <v>0</v>
      </c>
      <c r="L59" s="64">
        <f ca="1">January!K206</f>
        <v>0</v>
      </c>
      <c r="M59" s="64">
        <f ca="1">February!K206</f>
        <v>0</v>
      </c>
      <c r="N59" s="64">
        <f ca="1">March!K206</f>
        <v>0</v>
      </c>
      <c r="O59" s="38">
        <f t="shared" ca="1" si="26"/>
        <v>0</v>
      </c>
      <c r="P59" s="45">
        <f ca="1">April!K206</f>
        <v>0</v>
      </c>
      <c r="Q59" s="45">
        <f ca="1">May!K206</f>
        <v>0</v>
      </c>
      <c r="R59" s="45">
        <f ca="1">June!K206</f>
        <v>0</v>
      </c>
      <c r="S59" s="6">
        <f t="shared" ca="1" si="27"/>
        <v>0</v>
      </c>
      <c r="T59" s="66">
        <f t="shared" ca="1" si="28"/>
        <v>0</v>
      </c>
    </row>
    <row r="60" spans="1:20" x14ac:dyDescent="0.45">
      <c r="A60" s="12" t="s">
        <v>261</v>
      </c>
      <c r="B60" s="12"/>
      <c r="D60" s="62">
        <f ca="1">July!K207</f>
        <v>0</v>
      </c>
      <c r="E60" s="62">
        <f ca="1">August!K207</f>
        <v>0</v>
      </c>
      <c r="F60" s="62">
        <f ca="1">September!K207</f>
        <v>0</v>
      </c>
      <c r="G60" s="34">
        <f t="shared" ca="1" si="25"/>
        <v>0</v>
      </c>
      <c r="H60" s="61">
        <f ca="1">October!K207</f>
        <v>0</v>
      </c>
      <c r="I60" s="61">
        <f ca="1">November!K207</f>
        <v>0</v>
      </c>
      <c r="J60" s="61">
        <f ca="1">December!K207</f>
        <v>0</v>
      </c>
      <c r="K60" s="61">
        <f t="shared" ca="1" si="24"/>
        <v>0</v>
      </c>
      <c r="L60" s="64">
        <f ca="1">January!K207</f>
        <v>0</v>
      </c>
      <c r="M60" s="64">
        <f ca="1">February!K207</f>
        <v>0</v>
      </c>
      <c r="N60" s="64">
        <f ca="1">March!K207</f>
        <v>0</v>
      </c>
      <c r="O60" s="38">
        <f t="shared" ca="1" si="26"/>
        <v>0</v>
      </c>
      <c r="P60" s="45">
        <f ca="1">April!K207</f>
        <v>0</v>
      </c>
      <c r="Q60" s="45">
        <f ca="1">May!K207</f>
        <v>0</v>
      </c>
      <c r="R60" s="45">
        <f ca="1">June!K207</f>
        <v>0</v>
      </c>
      <c r="S60" s="6">
        <f t="shared" ca="1" si="27"/>
        <v>0</v>
      </c>
      <c r="T60" s="66">
        <f t="shared" ca="1" si="28"/>
        <v>0</v>
      </c>
    </row>
    <row r="61" spans="1:20" x14ac:dyDescent="0.45">
      <c r="A61" s="12" t="s">
        <v>262</v>
      </c>
      <c r="B61" s="12"/>
      <c r="D61" s="62">
        <f ca="1">July!K208</f>
        <v>0</v>
      </c>
      <c r="E61" s="62">
        <f ca="1">August!K208</f>
        <v>0</v>
      </c>
      <c r="F61" s="62">
        <f ca="1">September!K208</f>
        <v>0</v>
      </c>
      <c r="G61" s="34">
        <f t="shared" ca="1" si="25"/>
        <v>0</v>
      </c>
      <c r="H61" s="61">
        <f ca="1">October!K208</f>
        <v>0</v>
      </c>
      <c r="I61" s="61">
        <f ca="1">November!K208</f>
        <v>0</v>
      </c>
      <c r="J61" s="61">
        <f ca="1">December!K208</f>
        <v>0</v>
      </c>
      <c r="K61" s="61">
        <f t="shared" ca="1" si="24"/>
        <v>0</v>
      </c>
      <c r="L61" s="64">
        <f ca="1">January!K208</f>
        <v>0</v>
      </c>
      <c r="M61" s="64">
        <f ca="1">February!K208</f>
        <v>0</v>
      </c>
      <c r="N61" s="64">
        <f ca="1">March!K208</f>
        <v>0</v>
      </c>
      <c r="O61" s="38">
        <f t="shared" ca="1" si="26"/>
        <v>0</v>
      </c>
      <c r="P61" s="45">
        <f ca="1">April!K208</f>
        <v>0</v>
      </c>
      <c r="Q61" s="45">
        <f ca="1">May!K208</f>
        <v>0</v>
      </c>
      <c r="R61" s="45">
        <f ca="1">June!K208</f>
        <v>0</v>
      </c>
      <c r="S61" s="6">
        <f t="shared" ca="1" si="27"/>
        <v>0</v>
      </c>
      <c r="T61" s="66">
        <f t="shared" ca="1" si="28"/>
        <v>0</v>
      </c>
    </row>
    <row r="62" spans="1:20" x14ac:dyDescent="0.45">
      <c r="A62" s="12" t="s">
        <v>263</v>
      </c>
      <c r="B62" s="12"/>
      <c r="D62" s="62">
        <f ca="1">July!K209</f>
        <v>0</v>
      </c>
      <c r="E62" s="62">
        <f ca="1">August!K209</f>
        <v>0</v>
      </c>
      <c r="F62" s="62">
        <f ca="1">September!K209</f>
        <v>0</v>
      </c>
      <c r="G62" s="34">
        <f t="shared" ca="1" si="25"/>
        <v>0</v>
      </c>
      <c r="H62" s="61">
        <f ca="1">October!K209</f>
        <v>0</v>
      </c>
      <c r="I62" s="61">
        <f ca="1">November!K209</f>
        <v>0</v>
      </c>
      <c r="J62" s="61">
        <f ca="1">December!K209</f>
        <v>0</v>
      </c>
      <c r="K62" s="61">
        <f t="shared" ca="1" si="24"/>
        <v>0</v>
      </c>
      <c r="L62" s="64">
        <f ca="1">January!K209</f>
        <v>0</v>
      </c>
      <c r="M62" s="64">
        <f ca="1">February!K209</f>
        <v>0</v>
      </c>
      <c r="N62" s="64">
        <f ca="1">March!K209</f>
        <v>0</v>
      </c>
      <c r="O62" s="38">
        <f t="shared" ca="1" si="26"/>
        <v>0</v>
      </c>
      <c r="P62" s="45">
        <f ca="1">April!K209</f>
        <v>0</v>
      </c>
      <c r="Q62" s="45">
        <f ca="1">May!K209</f>
        <v>0</v>
      </c>
      <c r="R62" s="45">
        <f ca="1">June!K209</f>
        <v>0</v>
      </c>
      <c r="S62" s="6">
        <f t="shared" ca="1" si="27"/>
        <v>0</v>
      </c>
      <c r="T62" s="66">
        <f t="shared" ca="1" si="28"/>
        <v>0</v>
      </c>
    </row>
    <row r="63" spans="1:20" x14ac:dyDescent="0.45">
      <c r="A63" s="12"/>
      <c r="B63" s="12"/>
      <c r="Q63" s="45"/>
      <c r="R63" s="45"/>
    </row>
    <row r="64" spans="1:20" x14ac:dyDescent="0.45">
      <c r="A64" s="41" t="s">
        <v>172</v>
      </c>
      <c r="B64" s="20"/>
      <c r="Q64" s="27"/>
    </row>
    <row r="65" spans="1:20" x14ac:dyDescent="0.45">
      <c r="A65" s="12" t="s">
        <v>169</v>
      </c>
      <c r="B65" s="4" t="s">
        <v>169</v>
      </c>
      <c r="D65" s="34">
        <f>July!U203</f>
        <v>0</v>
      </c>
      <c r="E65" s="34">
        <f>August!U203</f>
        <v>0</v>
      </c>
      <c r="F65" s="34">
        <f>September!U203</f>
        <v>0</v>
      </c>
      <c r="G65" s="34">
        <f>SUM(D65:F65)</f>
        <v>0</v>
      </c>
      <c r="H65" s="9">
        <f>October!U203</f>
        <v>0</v>
      </c>
      <c r="I65" s="9">
        <f>November!U203</f>
        <v>0</v>
      </c>
      <c r="J65" s="9">
        <f>December!U203</f>
        <v>0</v>
      </c>
      <c r="K65" s="9">
        <f>SUM(H65:J65)</f>
        <v>0</v>
      </c>
      <c r="L65" s="37">
        <f>January!V203</f>
        <v>0</v>
      </c>
      <c r="M65" s="37">
        <f>February!V203</f>
        <v>0</v>
      </c>
      <c r="N65" s="37">
        <f>March!V203</f>
        <v>0</v>
      </c>
      <c r="O65" s="38">
        <f>SUM(L65:N65)</f>
        <v>0</v>
      </c>
      <c r="P65" s="6">
        <f>April!U203</f>
        <v>0</v>
      </c>
      <c r="Q65" s="27">
        <f>May!U203</f>
        <v>0</v>
      </c>
      <c r="R65" s="6">
        <f>June!U203</f>
        <v>0</v>
      </c>
      <c r="S65" s="6">
        <f>SUM(P65:R65)</f>
        <v>0</v>
      </c>
      <c r="T65" s="40">
        <f t="shared" ref="T65:T67" si="29">SUM(G65,K65,O65,S65)</f>
        <v>0</v>
      </c>
    </row>
    <row r="66" spans="1:20" x14ac:dyDescent="0.45">
      <c r="A66" s="12" t="s">
        <v>150</v>
      </c>
      <c r="B66" s="4" t="s">
        <v>150</v>
      </c>
      <c r="D66" s="34">
        <f>July!U204</f>
        <v>0</v>
      </c>
      <c r="E66" s="34">
        <f>August!U204</f>
        <v>0</v>
      </c>
      <c r="F66" s="34">
        <f>September!U204</f>
        <v>0</v>
      </c>
      <c r="G66" s="34">
        <f>SUM(D66:F66)</f>
        <v>0</v>
      </c>
      <c r="H66" s="9">
        <f>October!U204</f>
        <v>0</v>
      </c>
      <c r="I66" s="9">
        <f>November!U204</f>
        <v>0</v>
      </c>
      <c r="J66" s="9">
        <f>December!U204</f>
        <v>0</v>
      </c>
      <c r="K66" s="9">
        <f>SUM(H66:J66)</f>
        <v>0</v>
      </c>
      <c r="L66" s="37">
        <f>January!V204</f>
        <v>0</v>
      </c>
      <c r="M66" s="37">
        <f>February!V204</f>
        <v>0</v>
      </c>
      <c r="N66" s="37">
        <f>March!V204</f>
        <v>0</v>
      </c>
      <c r="O66" s="38">
        <f>SUM(L66:N66)</f>
        <v>0</v>
      </c>
      <c r="P66" s="6">
        <f>April!U204</f>
        <v>0</v>
      </c>
      <c r="Q66" s="27">
        <f>May!U204</f>
        <v>0</v>
      </c>
      <c r="R66" s="6">
        <f>June!U204</f>
        <v>0</v>
      </c>
      <c r="S66" s="6">
        <f>SUM(P66:R66)</f>
        <v>0</v>
      </c>
      <c r="T66" s="40">
        <f t="shared" si="29"/>
        <v>0</v>
      </c>
    </row>
    <row r="67" spans="1:20" x14ac:dyDescent="0.45">
      <c r="A67" s="12" t="s">
        <v>167</v>
      </c>
      <c r="B67" s="4" t="s">
        <v>167</v>
      </c>
      <c r="D67" s="34">
        <f>July!U205</f>
        <v>0</v>
      </c>
      <c r="E67" s="34">
        <f>August!U205</f>
        <v>0</v>
      </c>
      <c r="F67" s="34">
        <f>September!U205</f>
        <v>0</v>
      </c>
      <c r="G67" s="34">
        <f>SUM(D67:F67)</f>
        <v>0</v>
      </c>
      <c r="H67" s="9">
        <f>October!U205</f>
        <v>0</v>
      </c>
      <c r="I67" s="9">
        <f>November!U205</f>
        <v>0</v>
      </c>
      <c r="J67" s="9">
        <f>December!U205</f>
        <v>0</v>
      </c>
      <c r="K67" s="9">
        <f>SUM(H67:J67)</f>
        <v>0</v>
      </c>
      <c r="L67" s="37">
        <f>January!V205</f>
        <v>0</v>
      </c>
      <c r="M67" s="37">
        <f>February!V205</f>
        <v>0</v>
      </c>
      <c r="N67" s="37">
        <f>March!V205</f>
        <v>0</v>
      </c>
      <c r="O67" s="38">
        <f>SUM(L67:N67)</f>
        <v>0</v>
      </c>
      <c r="P67" s="6">
        <f>April!U205</f>
        <v>0</v>
      </c>
      <c r="Q67" s="27">
        <f>May!U205</f>
        <v>0</v>
      </c>
      <c r="R67" s="6">
        <f>June!U205</f>
        <v>0</v>
      </c>
      <c r="S67" s="6">
        <f>SUM(P67:R67)</f>
        <v>0</v>
      </c>
      <c r="T67" s="40">
        <f t="shared" si="29"/>
        <v>0</v>
      </c>
    </row>
    <row r="68" spans="1:20" x14ac:dyDescent="0.45">
      <c r="A68" s="12"/>
      <c r="B68" s="12"/>
      <c r="Q68" s="29"/>
    </row>
    <row r="69" spans="1:20" x14ac:dyDescent="0.45">
      <c r="A69" s="41" t="s">
        <v>173</v>
      </c>
      <c r="B69" s="20"/>
    </row>
    <row r="70" spans="1:20" x14ac:dyDescent="0.45">
      <c r="A70" s="12" t="s">
        <v>169</v>
      </c>
      <c r="B70" s="4" t="s">
        <v>169</v>
      </c>
      <c r="D70" s="34">
        <f>July!V203</f>
        <v>0</v>
      </c>
      <c r="E70" s="34">
        <f>August!V203</f>
        <v>0</v>
      </c>
      <c r="F70" s="34">
        <f>September!V203</f>
        <v>0</v>
      </c>
      <c r="G70" s="34">
        <f>SUM(D70:F70)</f>
        <v>0</v>
      </c>
      <c r="H70" s="9">
        <f>October!V203</f>
        <v>0</v>
      </c>
      <c r="I70" s="9">
        <f>November!V203</f>
        <v>0</v>
      </c>
      <c r="J70" s="9">
        <f>December!V203</f>
        <v>0</v>
      </c>
      <c r="K70" s="9">
        <f>SUM(H70:J70)</f>
        <v>0</v>
      </c>
      <c r="L70" s="37">
        <f>January!V203</f>
        <v>0</v>
      </c>
      <c r="M70" s="37">
        <f>February!V203</f>
        <v>0</v>
      </c>
      <c r="N70" s="37">
        <f>March!V203</f>
        <v>0</v>
      </c>
      <c r="O70" s="38">
        <f>SUM(L70:N70)</f>
        <v>0</v>
      </c>
      <c r="P70" s="6">
        <f>April!V203</f>
        <v>0</v>
      </c>
      <c r="Q70" s="6">
        <f>May!V203</f>
        <v>0</v>
      </c>
      <c r="R70" s="6">
        <f>June!V203</f>
        <v>0</v>
      </c>
      <c r="S70" s="6">
        <f>SUM(P70:R70)</f>
        <v>0</v>
      </c>
      <c r="T70" s="40">
        <f t="shared" ref="T70:T72" si="30">SUM(G70,K70,O70,S70)</f>
        <v>0</v>
      </c>
    </row>
    <row r="71" spans="1:20" x14ac:dyDescent="0.45">
      <c r="A71" s="12" t="s">
        <v>150</v>
      </c>
      <c r="B71" s="4" t="s">
        <v>150</v>
      </c>
      <c r="D71" s="34">
        <f>July!V204</f>
        <v>0</v>
      </c>
      <c r="E71" s="34">
        <f>August!V204</f>
        <v>0</v>
      </c>
      <c r="F71" s="34">
        <f>September!V204</f>
        <v>0</v>
      </c>
      <c r="G71" s="34">
        <f>SUM(D71:F71)</f>
        <v>0</v>
      </c>
      <c r="H71" s="9">
        <f>October!V204</f>
        <v>0</v>
      </c>
      <c r="I71" s="9">
        <f>November!V204</f>
        <v>0</v>
      </c>
      <c r="J71" s="9">
        <f>December!V204</f>
        <v>0</v>
      </c>
      <c r="K71" s="9">
        <f>SUM(H71:J71)</f>
        <v>0</v>
      </c>
      <c r="L71" s="37">
        <f>January!V204</f>
        <v>0</v>
      </c>
      <c r="M71" s="37">
        <f>February!V204</f>
        <v>0</v>
      </c>
      <c r="N71" s="37">
        <f>March!V204</f>
        <v>0</v>
      </c>
      <c r="O71" s="38">
        <f>SUM(L71:N71)</f>
        <v>0</v>
      </c>
      <c r="P71" s="6">
        <f>April!V204</f>
        <v>0</v>
      </c>
      <c r="Q71" s="6">
        <f>May!V204</f>
        <v>0</v>
      </c>
      <c r="R71" s="6">
        <f>June!V204</f>
        <v>0</v>
      </c>
      <c r="S71" s="6">
        <f>SUM(P71:R71)</f>
        <v>0</v>
      </c>
      <c r="T71" s="40">
        <f t="shared" si="30"/>
        <v>0</v>
      </c>
    </row>
    <row r="72" spans="1:20" x14ac:dyDescent="0.45">
      <c r="A72" s="12" t="s">
        <v>167</v>
      </c>
      <c r="B72" s="4" t="s">
        <v>167</v>
      </c>
      <c r="D72" s="34">
        <f>July!V205</f>
        <v>0</v>
      </c>
      <c r="E72" s="34">
        <f>August!V205</f>
        <v>0</v>
      </c>
      <c r="F72" s="34">
        <f>September!V205</f>
        <v>0</v>
      </c>
      <c r="G72" s="34">
        <f>SUM(D72:F72)</f>
        <v>0</v>
      </c>
      <c r="H72" s="9">
        <f>October!V205</f>
        <v>0</v>
      </c>
      <c r="I72" s="9">
        <f>November!V205</f>
        <v>0</v>
      </c>
      <c r="J72" s="9">
        <f>December!V205</f>
        <v>0</v>
      </c>
      <c r="K72" s="9">
        <f>SUM(H72:J72)</f>
        <v>0</v>
      </c>
      <c r="L72" s="37">
        <f>January!V205</f>
        <v>0</v>
      </c>
      <c r="M72" s="37">
        <f>February!V205</f>
        <v>0</v>
      </c>
      <c r="N72" s="37">
        <f>March!V205</f>
        <v>0</v>
      </c>
      <c r="O72" s="38">
        <f>SUM(L72:N72)</f>
        <v>0</v>
      </c>
      <c r="P72" s="6">
        <f>April!V205</f>
        <v>0</v>
      </c>
      <c r="Q72" s="6">
        <f>May!V205</f>
        <v>0</v>
      </c>
      <c r="R72" s="6">
        <f>June!V205</f>
        <v>0</v>
      </c>
      <c r="S72" s="6">
        <f>SUM(P72:R72)</f>
        <v>0</v>
      </c>
      <c r="T72" s="40">
        <f t="shared" si="30"/>
        <v>0</v>
      </c>
    </row>
    <row r="73" spans="1:20" x14ac:dyDescent="0.45">
      <c r="A73" s="12"/>
      <c r="B73" s="12"/>
    </row>
    <row r="74" spans="1:20" x14ac:dyDescent="0.45">
      <c r="A74" s="41" t="s">
        <v>174</v>
      </c>
      <c r="B74" s="20"/>
    </row>
    <row r="75" spans="1:20" x14ac:dyDescent="0.45">
      <c r="A75" s="12" t="s">
        <v>169</v>
      </c>
      <c r="B75" s="4" t="s">
        <v>169</v>
      </c>
      <c r="D75" s="34">
        <f>July!W203</f>
        <v>0</v>
      </c>
      <c r="E75" s="34">
        <f>August!W203</f>
        <v>0</v>
      </c>
      <c r="F75" s="34">
        <f>September!W203</f>
        <v>0</v>
      </c>
      <c r="G75" s="34">
        <f>SUM(D75:F75)</f>
        <v>0</v>
      </c>
      <c r="H75" s="9">
        <f>October!W203</f>
        <v>0</v>
      </c>
      <c r="I75" s="9">
        <f>November!W203</f>
        <v>0</v>
      </c>
      <c r="J75" s="9">
        <f>December!W203</f>
        <v>0</v>
      </c>
      <c r="K75" s="9">
        <f>SUM(H75:J75)</f>
        <v>0</v>
      </c>
      <c r="L75" s="37">
        <f>January!W203</f>
        <v>0</v>
      </c>
      <c r="M75" s="37">
        <f>February!W203</f>
        <v>0</v>
      </c>
      <c r="N75" s="37">
        <f>March!W203</f>
        <v>0</v>
      </c>
      <c r="O75" s="38">
        <f>SUM(L75:N75)</f>
        <v>0</v>
      </c>
      <c r="P75" s="6">
        <f>April!W203</f>
        <v>0</v>
      </c>
      <c r="Q75" s="6">
        <f>May!W203</f>
        <v>0</v>
      </c>
      <c r="R75" s="6">
        <f>June!W203</f>
        <v>0</v>
      </c>
      <c r="S75" s="6">
        <f>SUM(P75:R75)</f>
        <v>0</v>
      </c>
      <c r="T75" s="40">
        <f t="shared" ref="T75:T77" si="31">SUM(G75,K75,O75,S75)</f>
        <v>0</v>
      </c>
    </row>
    <row r="76" spans="1:20" x14ac:dyDescent="0.45">
      <c r="A76" s="12" t="s">
        <v>150</v>
      </c>
      <c r="B76" s="4" t="s">
        <v>150</v>
      </c>
      <c r="D76" s="34">
        <f>July!W204</f>
        <v>0</v>
      </c>
      <c r="E76" s="34">
        <f>August!W204</f>
        <v>0</v>
      </c>
      <c r="F76" s="34">
        <f>September!W204</f>
        <v>0</v>
      </c>
      <c r="G76" s="34">
        <f>SUM(D76:F76)</f>
        <v>0</v>
      </c>
      <c r="H76" s="9">
        <f>October!W204</f>
        <v>0</v>
      </c>
      <c r="I76" s="9">
        <f>November!W204</f>
        <v>0</v>
      </c>
      <c r="J76" s="9">
        <f>December!W204</f>
        <v>0</v>
      </c>
      <c r="K76" s="9">
        <f>SUM(H76:J76)</f>
        <v>0</v>
      </c>
      <c r="L76" s="37">
        <f>January!W204</f>
        <v>0</v>
      </c>
      <c r="M76" s="37">
        <f>February!W204</f>
        <v>0</v>
      </c>
      <c r="N76" s="37">
        <f>March!W204</f>
        <v>0</v>
      </c>
      <c r="O76" s="38">
        <f>SUM(L76:N76)</f>
        <v>0</v>
      </c>
      <c r="P76" s="6">
        <f>April!W204</f>
        <v>0</v>
      </c>
      <c r="Q76" s="6">
        <f>May!W204</f>
        <v>0</v>
      </c>
      <c r="R76" s="6">
        <f>June!W204</f>
        <v>0</v>
      </c>
      <c r="S76" s="6">
        <f>SUM(P76:R76)</f>
        <v>0</v>
      </c>
      <c r="T76" s="40">
        <f t="shared" si="31"/>
        <v>0</v>
      </c>
    </row>
    <row r="77" spans="1:20" x14ac:dyDescent="0.45">
      <c r="A77" s="12" t="s">
        <v>167</v>
      </c>
      <c r="B77" s="4" t="s">
        <v>167</v>
      </c>
      <c r="D77" s="34">
        <f>July!W205</f>
        <v>0</v>
      </c>
      <c r="E77" s="34">
        <f>August!W205</f>
        <v>0</v>
      </c>
      <c r="F77" s="34">
        <f>September!W205</f>
        <v>0</v>
      </c>
      <c r="G77" s="34">
        <f>SUM(D77:F77)</f>
        <v>0</v>
      </c>
      <c r="H77" s="9">
        <f>October!W205</f>
        <v>0</v>
      </c>
      <c r="I77" s="9">
        <f>November!W205</f>
        <v>0</v>
      </c>
      <c r="J77" s="9">
        <f>December!W205</f>
        <v>0</v>
      </c>
      <c r="K77" s="9">
        <f>SUM(H77:J77)</f>
        <v>0</v>
      </c>
      <c r="L77" s="37">
        <f>January!W205</f>
        <v>0</v>
      </c>
      <c r="M77" s="37">
        <f>February!W205</f>
        <v>0</v>
      </c>
      <c r="N77" s="37">
        <f>March!W205</f>
        <v>0</v>
      </c>
      <c r="O77" s="38">
        <f>SUM(L77:N77)</f>
        <v>0</v>
      </c>
      <c r="P77" s="6">
        <f>April!W205</f>
        <v>0</v>
      </c>
      <c r="Q77" s="6">
        <f>May!W205</f>
        <v>0</v>
      </c>
      <c r="R77" s="6">
        <f>June!W205</f>
        <v>0</v>
      </c>
      <c r="S77" s="6">
        <f>SUM(P77:R77)</f>
        <v>0</v>
      </c>
      <c r="T77" s="40">
        <f t="shared" si="31"/>
        <v>0</v>
      </c>
    </row>
    <row r="78" spans="1:20" x14ac:dyDescent="0.45">
      <c r="A78" s="12"/>
    </row>
    <row r="79" spans="1:20" x14ac:dyDescent="0.45">
      <c r="A79" s="41" t="s">
        <v>151</v>
      </c>
      <c r="B79" s="14"/>
    </row>
    <row r="80" spans="1:20" x14ac:dyDescent="0.45">
      <c r="A80" s="12" t="s">
        <v>152</v>
      </c>
      <c r="B80" s="16" t="s">
        <v>152</v>
      </c>
      <c r="D80" s="34">
        <f>July!N203</f>
        <v>0</v>
      </c>
      <c r="E80" s="34">
        <f>August!N203</f>
        <v>0</v>
      </c>
      <c r="F80" s="34">
        <f>September!N203</f>
        <v>0</v>
      </c>
      <c r="G80" s="34">
        <f>SUM(D80:F80)</f>
        <v>0</v>
      </c>
      <c r="H80" s="9">
        <f>October!N203</f>
        <v>0</v>
      </c>
      <c r="I80" s="9">
        <f>November!N203</f>
        <v>0</v>
      </c>
      <c r="J80" s="9">
        <f>December!N203</f>
        <v>0</v>
      </c>
      <c r="K80" s="9">
        <f>SUM(H80:J80)</f>
        <v>0</v>
      </c>
      <c r="L80" s="37">
        <f>January!N203</f>
        <v>0</v>
      </c>
      <c r="M80" s="37">
        <f>February!N203</f>
        <v>0</v>
      </c>
      <c r="N80" s="37">
        <f>March!N203</f>
        <v>0</v>
      </c>
      <c r="O80" s="38">
        <f>SUM(L80:N80)</f>
        <v>0</v>
      </c>
      <c r="P80" s="6">
        <f>April!N203</f>
        <v>0</v>
      </c>
      <c r="Q80" s="6">
        <f>May!N203</f>
        <v>0</v>
      </c>
      <c r="R80" s="6">
        <f>June!N203</f>
        <v>0</v>
      </c>
      <c r="S80" s="6">
        <f>SUM(P80:R80)</f>
        <v>0</v>
      </c>
      <c r="T80" s="40">
        <f t="shared" ref="T80:T93" si="32">SUM(G80,K80,O80,S80)</f>
        <v>0</v>
      </c>
    </row>
    <row r="81" spans="1:20" x14ac:dyDescent="0.45">
      <c r="A81" s="12" t="s">
        <v>153</v>
      </c>
      <c r="B81" s="16" t="s">
        <v>153</v>
      </c>
      <c r="D81" s="34">
        <f>July!N204</f>
        <v>0</v>
      </c>
      <c r="E81" s="34">
        <f>August!N204</f>
        <v>0</v>
      </c>
      <c r="F81" s="34">
        <f>September!N204</f>
        <v>0</v>
      </c>
      <c r="G81" s="34">
        <f t="shared" ref="G81:G93" si="33">SUM(D81:F81)</f>
        <v>0</v>
      </c>
      <c r="H81" s="9">
        <f>October!N204</f>
        <v>0</v>
      </c>
      <c r="I81" s="9">
        <f>November!N204</f>
        <v>0</v>
      </c>
      <c r="J81" s="9">
        <f>December!N204</f>
        <v>0</v>
      </c>
      <c r="K81" s="9">
        <f t="shared" ref="K81:K93" si="34">SUM(H81:J81)</f>
        <v>0</v>
      </c>
      <c r="L81" s="37">
        <f>January!N204</f>
        <v>0</v>
      </c>
      <c r="M81" s="37">
        <f>February!N204</f>
        <v>0</v>
      </c>
      <c r="N81" s="37">
        <f>March!N204</f>
        <v>0</v>
      </c>
      <c r="O81" s="38">
        <f t="shared" ref="O81:O93" si="35">SUM(L81:N81)</f>
        <v>0</v>
      </c>
      <c r="P81" s="6">
        <f>April!N204</f>
        <v>0</v>
      </c>
      <c r="Q81" s="6">
        <f>May!N204</f>
        <v>0</v>
      </c>
      <c r="R81" s="6">
        <f>June!N204</f>
        <v>0</v>
      </c>
      <c r="S81" s="6">
        <f t="shared" ref="S81:S93" si="36">SUM(P81:R81)</f>
        <v>0</v>
      </c>
      <c r="T81" s="40">
        <f t="shared" si="32"/>
        <v>0</v>
      </c>
    </row>
    <row r="82" spans="1:20" x14ac:dyDescent="0.45">
      <c r="A82" s="12" t="s">
        <v>154</v>
      </c>
      <c r="B82" s="16" t="s">
        <v>154</v>
      </c>
      <c r="D82" s="34">
        <f>July!N205</f>
        <v>0</v>
      </c>
      <c r="E82" s="34">
        <f>August!N205</f>
        <v>0</v>
      </c>
      <c r="F82" s="34">
        <f>September!N205</f>
        <v>0</v>
      </c>
      <c r="G82" s="34">
        <f t="shared" si="33"/>
        <v>0</v>
      </c>
      <c r="H82" s="9">
        <f>October!N205</f>
        <v>0</v>
      </c>
      <c r="I82" s="9">
        <f>November!N205</f>
        <v>0</v>
      </c>
      <c r="J82" s="9">
        <f>December!N205</f>
        <v>0</v>
      </c>
      <c r="K82" s="9">
        <f t="shared" si="34"/>
        <v>0</v>
      </c>
      <c r="L82" s="37">
        <f>January!N205</f>
        <v>0</v>
      </c>
      <c r="M82" s="37">
        <f>February!N205</f>
        <v>0</v>
      </c>
      <c r="N82" s="37">
        <f>March!N205</f>
        <v>0</v>
      </c>
      <c r="O82" s="38">
        <f t="shared" si="35"/>
        <v>0</v>
      </c>
      <c r="P82" s="6">
        <f>April!N205</f>
        <v>0</v>
      </c>
      <c r="Q82" s="6">
        <f>May!N205</f>
        <v>0</v>
      </c>
      <c r="R82" s="6">
        <f>June!N205</f>
        <v>0</v>
      </c>
      <c r="S82" s="6">
        <f t="shared" si="36"/>
        <v>0</v>
      </c>
      <c r="T82" s="40">
        <f t="shared" si="32"/>
        <v>0</v>
      </c>
    </row>
    <row r="83" spans="1:20" x14ac:dyDescent="0.45">
      <c r="A83" s="12" t="s">
        <v>155</v>
      </c>
      <c r="B83" s="16" t="s">
        <v>155</v>
      </c>
      <c r="D83" s="34">
        <f>July!N206</f>
        <v>0</v>
      </c>
      <c r="E83" s="34">
        <f>August!N206</f>
        <v>0</v>
      </c>
      <c r="F83" s="34">
        <f>September!N206</f>
        <v>0</v>
      </c>
      <c r="G83" s="34">
        <f t="shared" si="33"/>
        <v>0</v>
      </c>
      <c r="H83" s="9">
        <f>October!N206</f>
        <v>0</v>
      </c>
      <c r="I83" s="9">
        <f>November!N206</f>
        <v>0</v>
      </c>
      <c r="J83" s="9">
        <f>December!N206</f>
        <v>0</v>
      </c>
      <c r="K83" s="9">
        <f t="shared" si="34"/>
        <v>0</v>
      </c>
      <c r="L83" s="37">
        <f>January!N206</f>
        <v>0</v>
      </c>
      <c r="M83" s="37">
        <f>February!N206</f>
        <v>0</v>
      </c>
      <c r="N83" s="37">
        <f>March!N206</f>
        <v>0</v>
      </c>
      <c r="O83" s="38">
        <f t="shared" si="35"/>
        <v>0</v>
      </c>
      <c r="P83" s="6">
        <f>April!N206</f>
        <v>0</v>
      </c>
      <c r="Q83" s="6">
        <f>May!N206</f>
        <v>0</v>
      </c>
      <c r="R83" s="6">
        <f>June!N206</f>
        <v>0</v>
      </c>
      <c r="S83" s="6">
        <f t="shared" si="36"/>
        <v>0</v>
      </c>
      <c r="T83" s="40">
        <f t="shared" si="32"/>
        <v>0</v>
      </c>
    </row>
    <row r="84" spans="1:20" x14ac:dyDescent="0.45">
      <c r="A84" s="12" t="s">
        <v>156</v>
      </c>
      <c r="B84" s="16" t="s">
        <v>156</v>
      </c>
      <c r="D84" s="34">
        <f>July!N207</f>
        <v>0</v>
      </c>
      <c r="E84" s="34">
        <f>August!N207</f>
        <v>0</v>
      </c>
      <c r="F84" s="34">
        <f>September!N207</f>
        <v>0</v>
      </c>
      <c r="G84" s="34">
        <f t="shared" si="33"/>
        <v>0</v>
      </c>
      <c r="H84" s="9">
        <f>October!N207</f>
        <v>0</v>
      </c>
      <c r="I84" s="9">
        <f>November!N207</f>
        <v>0</v>
      </c>
      <c r="J84" s="9">
        <f>December!N207</f>
        <v>0</v>
      </c>
      <c r="K84" s="9">
        <f t="shared" si="34"/>
        <v>0</v>
      </c>
      <c r="L84" s="37">
        <f>January!N207</f>
        <v>0</v>
      </c>
      <c r="M84" s="37">
        <f>February!N207</f>
        <v>0</v>
      </c>
      <c r="N84" s="37">
        <f>March!N207</f>
        <v>0</v>
      </c>
      <c r="O84" s="38">
        <f t="shared" si="35"/>
        <v>0</v>
      </c>
      <c r="P84" s="6">
        <f>April!N207</f>
        <v>0</v>
      </c>
      <c r="Q84" s="6">
        <f>May!N207</f>
        <v>0</v>
      </c>
      <c r="R84" s="6">
        <f>June!N207</f>
        <v>0</v>
      </c>
      <c r="S84" s="6">
        <f t="shared" si="36"/>
        <v>0</v>
      </c>
      <c r="T84" s="40">
        <f t="shared" si="32"/>
        <v>0</v>
      </c>
    </row>
    <row r="85" spans="1:20" x14ac:dyDescent="0.45">
      <c r="A85" s="12" t="s">
        <v>278</v>
      </c>
      <c r="B85" s="16" t="s">
        <v>278</v>
      </c>
      <c r="D85" s="34">
        <f>July!N208</f>
        <v>0</v>
      </c>
      <c r="E85" s="34">
        <f>August!N208</f>
        <v>0</v>
      </c>
      <c r="F85" s="34">
        <f>September!N208</f>
        <v>0</v>
      </c>
      <c r="G85" s="34">
        <f t="shared" si="33"/>
        <v>0</v>
      </c>
      <c r="H85" s="9">
        <f>October!N208</f>
        <v>0</v>
      </c>
      <c r="I85" s="9">
        <f>November!N208</f>
        <v>0</v>
      </c>
      <c r="J85" s="9">
        <f>December!N208</f>
        <v>0</v>
      </c>
      <c r="K85" s="9">
        <f t="shared" si="34"/>
        <v>0</v>
      </c>
      <c r="L85" s="37">
        <f>January!N208</f>
        <v>0</v>
      </c>
      <c r="M85" s="37">
        <f>February!N208</f>
        <v>0</v>
      </c>
      <c r="N85" s="37">
        <f>March!N208</f>
        <v>0</v>
      </c>
      <c r="O85" s="38">
        <f t="shared" si="35"/>
        <v>0</v>
      </c>
      <c r="P85" s="6">
        <f>April!N208</f>
        <v>0</v>
      </c>
      <c r="Q85" s="6">
        <f>May!N208</f>
        <v>0</v>
      </c>
      <c r="R85" s="6">
        <f>June!N208</f>
        <v>0</v>
      </c>
      <c r="S85" s="6">
        <f t="shared" si="36"/>
        <v>0</v>
      </c>
      <c r="T85" s="40">
        <f t="shared" si="32"/>
        <v>0</v>
      </c>
    </row>
    <row r="86" spans="1:20" x14ac:dyDescent="0.45">
      <c r="A86" s="12" t="s">
        <v>157</v>
      </c>
      <c r="B86" s="16" t="s">
        <v>157</v>
      </c>
      <c r="D86" s="34">
        <f>July!N209</f>
        <v>0</v>
      </c>
      <c r="E86" s="34">
        <f>August!N209</f>
        <v>0</v>
      </c>
      <c r="F86" s="34">
        <f>September!N209</f>
        <v>0</v>
      </c>
      <c r="G86" s="34">
        <f t="shared" si="33"/>
        <v>0</v>
      </c>
      <c r="H86" s="9">
        <f>October!N209</f>
        <v>0</v>
      </c>
      <c r="I86" s="9">
        <f>November!N209</f>
        <v>0</v>
      </c>
      <c r="J86" s="9">
        <f>December!N209</f>
        <v>0</v>
      </c>
      <c r="K86" s="9">
        <f t="shared" si="34"/>
        <v>0</v>
      </c>
      <c r="L86" s="37">
        <f>January!N209</f>
        <v>0</v>
      </c>
      <c r="M86" s="37">
        <f>February!N209</f>
        <v>0</v>
      </c>
      <c r="N86" s="37">
        <f>March!N209</f>
        <v>0</v>
      </c>
      <c r="O86" s="38">
        <f t="shared" si="35"/>
        <v>0</v>
      </c>
      <c r="P86" s="6">
        <f>April!N209</f>
        <v>0</v>
      </c>
      <c r="Q86" s="6">
        <f>May!N209</f>
        <v>0</v>
      </c>
      <c r="R86" s="6">
        <f>June!N209</f>
        <v>0</v>
      </c>
      <c r="S86" s="6">
        <f t="shared" si="36"/>
        <v>0</v>
      </c>
      <c r="T86" s="40">
        <f t="shared" si="32"/>
        <v>0</v>
      </c>
    </row>
    <row r="87" spans="1:20" x14ac:dyDescent="0.45">
      <c r="A87" s="12" t="s">
        <v>158</v>
      </c>
      <c r="B87" s="19" t="s">
        <v>158</v>
      </c>
      <c r="D87" s="34">
        <f>July!N210</f>
        <v>0</v>
      </c>
      <c r="E87" s="34">
        <f>August!N210</f>
        <v>0</v>
      </c>
      <c r="F87" s="34">
        <f>September!N210</f>
        <v>0</v>
      </c>
      <c r="G87" s="34">
        <f t="shared" si="33"/>
        <v>0</v>
      </c>
      <c r="H87" s="9">
        <f>October!N210</f>
        <v>0</v>
      </c>
      <c r="I87" s="9">
        <f>November!N210</f>
        <v>0</v>
      </c>
      <c r="J87" s="9">
        <f>December!N210</f>
        <v>0</v>
      </c>
      <c r="K87" s="9">
        <f t="shared" si="34"/>
        <v>0</v>
      </c>
      <c r="L87" s="37">
        <f>January!N210</f>
        <v>0</v>
      </c>
      <c r="M87" s="37">
        <f>February!N210</f>
        <v>0</v>
      </c>
      <c r="N87" s="37">
        <f>March!N210</f>
        <v>0</v>
      </c>
      <c r="O87" s="38">
        <f t="shared" si="35"/>
        <v>0</v>
      </c>
      <c r="P87" s="6">
        <f>April!N210</f>
        <v>0</v>
      </c>
      <c r="Q87" s="6">
        <f>May!N210</f>
        <v>0</v>
      </c>
      <c r="R87" s="6">
        <f>June!N210</f>
        <v>0</v>
      </c>
      <c r="S87" s="6">
        <f t="shared" si="36"/>
        <v>0</v>
      </c>
      <c r="T87" s="40">
        <f t="shared" si="32"/>
        <v>0</v>
      </c>
    </row>
    <row r="88" spans="1:20" x14ac:dyDescent="0.45">
      <c r="A88" s="12" t="s">
        <v>159</v>
      </c>
      <c r="B88" s="16" t="s">
        <v>159</v>
      </c>
      <c r="D88" s="34">
        <f>July!N211</f>
        <v>0</v>
      </c>
      <c r="E88" s="34">
        <f>August!N211</f>
        <v>0</v>
      </c>
      <c r="F88" s="34">
        <f>September!N211</f>
        <v>0</v>
      </c>
      <c r="G88" s="34">
        <f t="shared" si="33"/>
        <v>0</v>
      </c>
      <c r="H88" s="9">
        <f>October!N211</f>
        <v>0</v>
      </c>
      <c r="I88" s="9">
        <f>November!N211</f>
        <v>0</v>
      </c>
      <c r="J88" s="9">
        <f>December!N211</f>
        <v>0</v>
      </c>
      <c r="K88" s="9">
        <f t="shared" si="34"/>
        <v>0</v>
      </c>
      <c r="L88" s="37">
        <f>January!N211</f>
        <v>0</v>
      </c>
      <c r="M88" s="37">
        <f>February!N211</f>
        <v>0</v>
      </c>
      <c r="N88" s="37">
        <f>March!N211</f>
        <v>0</v>
      </c>
      <c r="O88" s="38">
        <f t="shared" si="35"/>
        <v>0</v>
      </c>
      <c r="P88" s="6">
        <f>April!N211</f>
        <v>0</v>
      </c>
      <c r="Q88" s="6">
        <f>May!N211</f>
        <v>0</v>
      </c>
      <c r="R88" s="6">
        <f>June!N211</f>
        <v>0</v>
      </c>
      <c r="S88" s="6">
        <f t="shared" si="36"/>
        <v>0</v>
      </c>
      <c r="T88" s="40">
        <f t="shared" si="32"/>
        <v>0</v>
      </c>
    </row>
    <row r="89" spans="1:20" x14ac:dyDescent="0.45">
      <c r="A89" s="12" t="s">
        <v>161</v>
      </c>
      <c r="B89" s="16" t="s">
        <v>161</v>
      </c>
      <c r="D89" s="34">
        <f>July!N212</f>
        <v>0</v>
      </c>
      <c r="E89" s="34">
        <f>August!N212</f>
        <v>0</v>
      </c>
      <c r="F89" s="34">
        <f>September!N212</f>
        <v>0</v>
      </c>
      <c r="G89" s="34">
        <f t="shared" si="33"/>
        <v>0</v>
      </c>
      <c r="H89" s="9">
        <f>October!N212</f>
        <v>0</v>
      </c>
      <c r="I89" s="9">
        <f>November!N212</f>
        <v>0</v>
      </c>
      <c r="J89" s="9">
        <f>December!N212</f>
        <v>0</v>
      </c>
      <c r="K89" s="9">
        <f t="shared" si="34"/>
        <v>0</v>
      </c>
      <c r="L89" s="37">
        <f>January!N212</f>
        <v>0</v>
      </c>
      <c r="M89" s="37">
        <f>February!N212</f>
        <v>0</v>
      </c>
      <c r="N89" s="37">
        <f>March!N212</f>
        <v>0</v>
      </c>
      <c r="O89" s="38">
        <f t="shared" si="35"/>
        <v>0</v>
      </c>
      <c r="P89" s="6">
        <f>April!N212</f>
        <v>0</v>
      </c>
      <c r="Q89" s="6">
        <f>May!N212</f>
        <v>0</v>
      </c>
      <c r="R89" s="6">
        <f>June!N212</f>
        <v>0</v>
      </c>
      <c r="S89" s="6">
        <f t="shared" si="36"/>
        <v>0</v>
      </c>
      <c r="T89" s="40">
        <f t="shared" si="32"/>
        <v>0</v>
      </c>
    </row>
    <row r="90" spans="1:20" x14ac:dyDescent="0.45">
      <c r="A90" s="12" t="s">
        <v>162</v>
      </c>
      <c r="B90" s="16" t="s">
        <v>162</v>
      </c>
      <c r="D90" s="34">
        <f>July!N213</f>
        <v>0</v>
      </c>
      <c r="E90" s="34">
        <f>August!N213</f>
        <v>0</v>
      </c>
      <c r="F90" s="34">
        <f>September!N213</f>
        <v>0</v>
      </c>
      <c r="G90" s="34">
        <f t="shared" si="33"/>
        <v>0</v>
      </c>
      <c r="H90" s="9">
        <f>October!N213</f>
        <v>0</v>
      </c>
      <c r="I90" s="9">
        <f>November!N213</f>
        <v>0</v>
      </c>
      <c r="J90" s="9">
        <f>December!N213</f>
        <v>0</v>
      </c>
      <c r="K90" s="9">
        <f t="shared" si="34"/>
        <v>0</v>
      </c>
      <c r="L90" s="37">
        <f>January!N213</f>
        <v>0</v>
      </c>
      <c r="M90" s="37">
        <f>February!N213</f>
        <v>0</v>
      </c>
      <c r="N90" s="37">
        <f>March!N213</f>
        <v>0</v>
      </c>
      <c r="O90" s="38">
        <f t="shared" si="35"/>
        <v>0</v>
      </c>
      <c r="P90" s="6">
        <f>April!N213</f>
        <v>0</v>
      </c>
      <c r="Q90" s="6">
        <f>May!N213</f>
        <v>0</v>
      </c>
      <c r="R90" s="6">
        <f>June!N213</f>
        <v>0</v>
      </c>
      <c r="S90" s="6">
        <f t="shared" si="36"/>
        <v>0</v>
      </c>
      <c r="T90" s="40">
        <f t="shared" si="32"/>
        <v>0</v>
      </c>
    </row>
    <row r="91" spans="1:20" x14ac:dyDescent="0.45">
      <c r="A91" s="12" t="s">
        <v>163</v>
      </c>
      <c r="B91" s="16" t="s">
        <v>163</v>
      </c>
      <c r="D91" s="34">
        <f>July!N214</f>
        <v>0</v>
      </c>
      <c r="E91" s="34">
        <f>August!N214</f>
        <v>0</v>
      </c>
      <c r="F91" s="34">
        <f>September!N214</f>
        <v>0</v>
      </c>
      <c r="G91" s="34">
        <f t="shared" si="33"/>
        <v>0</v>
      </c>
      <c r="H91" s="9">
        <f>October!N214</f>
        <v>0</v>
      </c>
      <c r="I91" s="9">
        <f>November!N214</f>
        <v>0</v>
      </c>
      <c r="J91" s="9">
        <f>December!N214</f>
        <v>0</v>
      </c>
      <c r="K91" s="9">
        <f t="shared" si="34"/>
        <v>0</v>
      </c>
      <c r="L91" s="37">
        <f>January!N214</f>
        <v>0</v>
      </c>
      <c r="M91" s="37">
        <f>February!N214</f>
        <v>0</v>
      </c>
      <c r="N91" s="37">
        <f>March!N214</f>
        <v>0</v>
      </c>
      <c r="O91" s="38">
        <f t="shared" si="35"/>
        <v>0</v>
      </c>
      <c r="P91" s="6">
        <f>April!N214</f>
        <v>0</v>
      </c>
      <c r="Q91" s="6">
        <f>May!N214</f>
        <v>0</v>
      </c>
      <c r="R91" s="6">
        <f>June!N214</f>
        <v>0</v>
      </c>
      <c r="S91" s="6">
        <f t="shared" si="36"/>
        <v>0</v>
      </c>
      <c r="T91" s="40">
        <f t="shared" si="32"/>
        <v>0</v>
      </c>
    </row>
    <row r="92" spans="1:20" x14ac:dyDescent="0.45">
      <c r="A92" s="12" t="s">
        <v>160</v>
      </c>
      <c r="B92" s="16" t="s">
        <v>160</v>
      </c>
      <c r="D92" s="34">
        <f>July!N215</f>
        <v>0</v>
      </c>
      <c r="E92" s="34">
        <f>August!N215</f>
        <v>0</v>
      </c>
      <c r="F92" s="34">
        <f>September!N215</f>
        <v>0</v>
      </c>
      <c r="G92" s="34">
        <f t="shared" si="33"/>
        <v>0</v>
      </c>
      <c r="H92" s="9">
        <f>October!N215</f>
        <v>0</v>
      </c>
      <c r="I92" s="9">
        <f>November!N215</f>
        <v>0</v>
      </c>
      <c r="J92" s="9">
        <f>December!N215</f>
        <v>0</v>
      </c>
      <c r="K92" s="9">
        <f t="shared" si="34"/>
        <v>0</v>
      </c>
      <c r="L92" s="37">
        <f>January!N215</f>
        <v>0</v>
      </c>
      <c r="M92" s="37">
        <f>February!N215</f>
        <v>0</v>
      </c>
      <c r="N92" s="37">
        <f>March!N215</f>
        <v>0</v>
      </c>
      <c r="O92" s="38">
        <f t="shared" si="35"/>
        <v>0</v>
      </c>
      <c r="P92" s="6">
        <f>April!N215</f>
        <v>0</v>
      </c>
      <c r="Q92" s="6">
        <f>May!N215</f>
        <v>0</v>
      </c>
      <c r="R92" s="6">
        <f>June!N215</f>
        <v>0</v>
      </c>
      <c r="S92" s="6">
        <f t="shared" si="36"/>
        <v>0</v>
      </c>
      <c r="T92" s="40">
        <f t="shared" si="32"/>
        <v>0</v>
      </c>
    </row>
    <row r="93" spans="1:20" x14ac:dyDescent="0.45">
      <c r="A93" s="12" t="s">
        <v>164</v>
      </c>
      <c r="B93" s="16" t="s">
        <v>164</v>
      </c>
      <c r="D93" s="34">
        <f>July!N216</f>
        <v>0</v>
      </c>
      <c r="E93" s="34">
        <f>August!N216</f>
        <v>0</v>
      </c>
      <c r="F93" s="34">
        <f>September!N216</f>
        <v>0</v>
      </c>
      <c r="G93" s="34">
        <f t="shared" si="33"/>
        <v>0</v>
      </c>
      <c r="H93" s="9">
        <f>October!N216</f>
        <v>0</v>
      </c>
      <c r="I93" s="9">
        <f>November!N216</f>
        <v>0</v>
      </c>
      <c r="J93" s="9">
        <f>December!N216</f>
        <v>0</v>
      </c>
      <c r="K93" s="9">
        <f t="shared" si="34"/>
        <v>0</v>
      </c>
      <c r="L93" s="37">
        <f>January!N216</f>
        <v>0</v>
      </c>
      <c r="M93" s="37">
        <f>February!N216</f>
        <v>0</v>
      </c>
      <c r="N93" s="37">
        <f>March!N216</f>
        <v>0</v>
      </c>
      <c r="O93" s="38">
        <f t="shared" si="35"/>
        <v>0</v>
      </c>
      <c r="P93" s="6">
        <f>April!N216</f>
        <v>0</v>
      </c>
      <c r="Q93" s="6">
        <f>May!N216</f>
        <v>0</v>
      </c>
      <c r="R93" s="6">
        <f>June!N216</f>
        <v>0</v>
      </c>
      <c r="S93" s="6">
        <f t="shared" si="36"/>
        <v>0</v>
      </c>
      <c r="T93" s="40">
        <f t="shared" si="32"/>
        <v>0</v>
      </c>
    </row>
    <row r="94" spans="1:20" x14ac:dyDescent="0.45">
      <c r="A94" s="12"/>
    </row>
    <row r="95" spans="1:20" x14ac:dyDescent="0.45">
      <c r="A95" s="41" t="s">
        <v>265</v>
      </c>
      <c r="B95" s="13"/>
    </row>
    <row r="96" spans="1:20" x14ac:dyDescent="0.45">
      <c r="A96" s="2" t="s">
        <v>105</v>
      </c>
      <c r="B96" s="17" t="s">
        <v>105</v>
      </c>
      <c r="D96" s="34">
        <f>July!O203</f>
        <v>0</v>
      </c>
      <c r="E96" s="34">
        <f>August!O203</f>
        <v>0</v>
      </c>
      <c r="F96" s="34">
        <f>September!O203</f>
        <v>0</v>
      </c>
      <c r="G96" s="34">
        <f>SUM(D96:F96)</f>
        <v>0</v>
      </c>
      <c r="H96" s="9">
        <f>October!O203</f>
        <v>0</v>
      </c>
      <c r="I96" s="9">
        <f>November!O203</f>
        <v>0</v>
      </c>
      <c r="J96" s="9">
        <f>December!O203</f>
        <v>0</v>
      </c>
      <c r="K96" s="9">
        <f>SUM(H96:J96)</f>
        <v>0</v>
      </c>
      <c r="L96" s="37">
        <f>January!O203</f>
        <v>0</v>
      </c>
      <c r="M96" s="37">
        <f>February!O203</f>
        <v>0</v>
      </c>
      <c r="N96" s="37">
        <f>March!O203</f>
        <v>0</v>
      </c>
      <c r="O96" s="38">
        <f>SUM(L96:N96)</f>
        <v>0</v>
      </c>
      <c r="P96" s="6">
        <f>April!O203</f>
        <v>0</v>
      </c>
      <c r="Q96" s="6">
        <f>May!O203</f>
        <v>0</v>
      </c>
      <c r="R96" s="6">
        <f>June!O203</f>
        <v>0</v>
      </c>
      <c r="S96" s="6">
        <f>SUM(P96:R96)</f>
        <v>0</v>
      </c>
      <c r="T96" s="40">
        <f t="shared" ref="T96:T99" si="37">SUM(G96,K96,O96,S96)</f>
        <v>0</v>
      </c>
    </row>
    <row r="97" spans="1:20" x14ac:dyDescent="0.45">
      <c r="A97" s="2" t="s">
        <v>106</v>
      </c>
      <c r="B97" s="17" t="s">
        <v>106</v>
      </c>
      <c r="D97" s="34">
        <f>July!O204</f>
        <v>0</v>
      </c>
      <c r="E97" s="34">
        <f>August!O204</f>
        <v>0</v>
      </c>
      <c r="F97" s="34">
        <f>September!O204</f>
        <v>0</v>
      </c>
      <c r="G97" s="34">
        <f>SUM(D97:F97)</f>
        <v>0</v>
      </c>
      <c r="H97" s="9">
        <f>October!O204</f>
        <v>0</v>
      </c>
      <c r="I97" s="9">
        <f>November!O204</f>
        <v>0</v>
      </c>
      <c r="J97" s="9">
        <f>December!O204</f>
        <v>0</v>
      </c>
      <c r="K97" s="9">
        <f>SUM(H97:J97)</f>
        <v>0</v>
      </c>
      <c r="L97" s="37">
        <f>January!O204</f>
        <v>0</v>
      </c>
      <c r="M97" s="37">
        <f>February!O204</f>
        <v>0</v>
      </c>
      <c r="N97" s="37">
        <f>March!O204</f>
        <v>0</v>
      </c>
      <c r="O97" s="38">
        <f>SUM(L97:N97)</f>
        <v>0</v>
      </c>
      <c r="P97" s="6">
        <f>April!O204</f>
        <v>0</v>
      </c>
      <c r="Q97" s="6">
        <f>May!O204</f>
        <v>0</v>
      </c>
      <c r="R97" s="6">
        <f>June!O204</f>
        <v>0</v>
      </c>
      <c r="S97" s="6">
        <f>SUM(P97:R97)</f>
        <v>0</v>
      </c>
      <c r="T97" s="40">
        <f t="shared" si="37"/>
        <v>0</v>
      </c>
    </row>
    <row r="98" spans="1:20" x14ac:dyDescent="0.45">
      <c r="A98" s="2" t="s">
        <v>107</v>
      </c>
      <c r="B98" s="17" t="s">
        <v>107</v>
      </c>
      <c r="D98" s="34">
        <f>July!O205</f>
        <v>0</v>
      </c>
      <c r="E98" s="34">
        <f>August!O205</f>
        <v>0</v>
      </c>
      <c r="F98" s="34">
        <f>September!O205</f>
        <v>0</v>
      </c>
      <c r="G98" s="34">
        <f>SUM(D98:F98)</f>
        <v>0</v>
      </c>
      <c r="H98" s="9">
        <f>October!O205</f>
        <v>0</v>
      </c>
      <c r="I98" s="9">
        <f>November!O205</f>
        <v>0</v>
      </c>
      <c r="J98" s="9">
        <f>December!O205</f>
        <v>0</v>
      </c>
      <c r="K98" s="9">
        <f>SUM(H98:J98)</f>
        <v>0</v>
      </c>
      <c r="L98" s="37">
        <f>January!O205</f>
        <v>0</v>
      </c>
      <c r="M98" s="37">
        <f>February!O205</f>
        <v>0</v>
      </c>
      <c r="N98" s="37">
        <f>March!O205</f>
        <v>0</v>
      </c>
      <c r="O98" s="38">
        <f>SUM(L98:N98)</f>
        <v>0</v>
      </c>
      <c r="P98" s="6">
        <f>April!O205</f>
        <v>0</v>
      </c>
      <c r="Q98" s="6">
        <f>May!O205</f>
        <v>0</v>
      </c>
      <c r="R98" s="6">
        <f>June!O205</f>
        <v>0</v>
      </c>
      <c r="S98" s="6">
        <f>SUM(P98:R98)</f>
        <v>0</v>
      </c>
      <c r="T98" s="40">
        <f t="shared" si="37"/>
        <v>0</v>
      </c>
    </row>
    <row r="99" spans="1:20" x14ac:dyDescent="0.45">
      <c r="A99" s="2" t="s">
        <v>108</v>
      </c>
      <c r="B99" s="17" t="s">
        <v>108</v>
      </c>
      <c r="D99" s="34">
        <f>July!O206</f>
        <v>0</v>
      </c>
      <c r="E99" s="34">
        <f>August!O206</f>
        <v>0</v>
      </c>
      <c r="F99" s="34">
        <f>September!O206</f>
        <v>0</v>
      </c>
      <c r="G99" s="34">
        <f>SUM(D99:F99)</f>
        <v>0</v>
      </c>
      <c r="H99" s="9">
        <f>October!O206</f>
        <v>0</v>
      </c>
      <c r="I99" s="9">
        <f>November!O206</f>
        <v>0</v>
      </c>
      <c r="J99" s="9">
        <f>December!O206</f>
        <v>0</v>
      </c>
      <c r="K99" s="9">
        <f>SUM(H99:J99)</f>
        <v>0</v>
      </c>
      <c r="L99" s="37">
        <f>January!O206</f>
        <v>0</v>
      </c>
      <c r="M99" s="37">
        <f>February!O206</f>
        <v>0</v>
      </c>
      <c r="N99" s="37">
        <f>March!O206</f>
        <v>0</v>
      </c>
      <c r="O99" s="38">
        <f>SUM(L99:N99)</f>
        <v>0</v>
      </c>
      <c r="P99" s="6">
        <f>April!O206</f>
        <v>0</v>
      </c>
      <c r="Q99" s="6">
        <f>May!O206</f>
        <v>0</v>
      </c>
      <c r="R99" s="6">
        <f>June!O206</f>
        <v>0</v>
      </c>
      <c r="S99" s="6">
        <f>SUM(P99:R99)</f>
        <v>0</v>
      </c>
      <c r="T99" s="40">
        <f t="shared" si="37"/>
        <v>0</v>
      </c>
    </row>
    <row r="100" spans="1:20" x14ac:dyDescent="0.45">
      <c r="A100" s="2"/>
      <c r="B100" s="17"/>
    </row>
    <row r="101" spans="1:20" x14ac:dyDescent="0.45">
      <c r="A101" s="41" t="s">
        <v>109</v>
      </c>
      <c r="B101" s="18"/>
    </row>
    <row r="102" spans="1:20" x14ac:dyDescent="0.45">
      <c r="A102" s="12" t="s">
        <v>110</v>
      </c>
      <c r="B102" s="13" t="s">
        <v>26</v>
      </c>
      <c r="D102" s="34">
        <f>July!P203</f>
        <v>0</v>
      </c>
      <c r="E102" s="34">
        <f>August!P203</f>
        <v>0</v>
      </c>
      <c r="F102" s="34">
        <f>September!P203</f>
        <v>0</v>
      </c>
      <c r="G102" s="34">
        <f>SUM(D102:F102)</f>
        <v>0</v>
      </c>
      <c r="H102" s="9">
        <f>October!P203</f>
        <v>0</v>
      </c>
      <c r="I102" s="9">
        <f>November!P203</f>
        <v>0</v>
      </c>
      <c r="J102" s="9">
        <f>December!P203</f>
        <v>0</v>
      </c>
      <c r="K102" s="9">
        <f>SUM(H102:J102)</f>
        <v>0</v>
      </c>
      <c r="L102" s="37">
        <f>January!P203</f>
        <v>0</v>
      </c>
      <c r="M102" s="37">
        <f>February!P203</f>
        <v>0</v>
      </c>
      <c r="N102" s="37">
        <f>March!P203</f>
        <v>0</v>
      </c>
      <c r="O102" s="38">
        <f>SUM(L102:N102)</f>
        <v>0</v>
      </c>
      <c r="P102" s="6">
        <f>April!P203</f>
        <v>0</v>
      </c>
      <c r="Q102" s="6">
        <f>May!P203</f>
        <v>0</v>
      </c>
      <c r="R102" s="6">
        <f>June!P203</f>
        <v>0</v>
      </c>
      <c r="S102" s="6">
        <f>SUM(P102:R102)</f>
        <v>0</v>
      </c>
      <c r="T102" s="40">
        <f t="shared" ref="T102:T136" si="38">SUM(G102,K102,O102,S102)</f>
        <v>0</v>
      </c>
    </row>
    <row r="103" spans="1:20" x14ac:dyDescent="0.45">
      <c r="A103" s="12" t="s">
        <v>111</v>
      </c>
      <c r="B103" s="13" t="s">
        <v>24</v>
      </c>
      <c r="D103" s="34">
        <f>July!P204</f>
        <v>0</v>
      </c>
      <c r="E103" s="34">
        <f>August!P204</f>
        <v>0</v>
      </c>
      <c r="F103" s="34">
        <f>September!P204</f>
        <v>0</v>
      </c>
      <c r="G103" s="34">
        <f t="shared" ref="G103:G136" si="39">SUM(D103:F103)</f>
        <v>0</v>
      </c>
      <c r="H103" s="9">
        <f>October!P204</f>
        <v>0</v>
      </c>
      <c r="I103" s="9">
        <f>November!P204</f>
        <v>0</v>
      </c>
      <c r="J103" s="9">
        <f>December!P204</f>
        <v>0</v>
      </c>
      <c r="K103" s="9">
        <f t="shared" ref="K103:K136" si="40">SUM(H103:J103)</f>
        <v>0</v>
      </c>
      <c r="L103" s="37">
        <f>January!P204</f>
        <v>0</v>
      </c>
      <c r="M103" s="37">
        <f>February!P204</f>
        <v>0</v>
      </c>
      <c r="N103" s="37">
        <f>March!P204</f>
        <v>0</v>
      </c>
      <c r="O103" s="38">
        <f t="shared" ref="O103:O136" si="41">SUM(L103:N103)</f>
        <v>0</v>
      </c>
      <c r="P103" s="6">
        <f>April!P204</f>
        <v>0</v>
      </c>
      <c r="Q103" s="6">
        <f>May!P204</f>
        <v>0</v>
      </c>
      <c r="R103" s="6">
        <f>June!P204</f>
        <v>0</v>
      </c>
      <c r="S103" s="6">
        <f t="shared" ref="S103:S136" si="42">SUM(P103:R103)</f>
        <v>0</v>
      </c>
      <c r="T103" s="40">
        <f t="shared" si="38"/>
        <v>0</v>
      </c>
    </row>
    <row r="104" spans="1:20" x14ac:dyDescent="0.45">
      <c r="A104" s="12" t="s">
        <v>112</v>
      </c>
      <c r="B104" s="13" t="s">
        <v>113</v>
      </c>
      <c r="D104" s="34">
        <f>July!P205</f>
        <v>0</v>
      </c>
      <c r="E104" s="34">
        <f>August!P205</f>
        <v>0</v>
      </c>
      <c r="F104" s="34">
        <f>September!P205</f>
        <v>0</v>
      </c>
      <c r="G104" s="34">
        <f t="shared" si="39"/>
        <v>0</v>
      </c>
      <c r="H104" s="9">
        <f>October!P205</f>
        <v>0</v>
      </c>
      <c r="I104" s="9">
        <f>November!P205</f>
        <v>0</v>
      </c>
      <c r="J104" s="9">
        <f>December!P205</f>
        <v>0</v>
      </c>
      <c r="K104" s="9">
        <f t="shared" si="40"/>
        <v>0</v>
      </c>
      <c r="L104" s="37">
        <f>January!P205</f>
        <v>0</v>
      </c>
      <c r="M104" s="37">
        <f>February!P205</f>
        <v>0</v>
      </c>
      <c r="N104" s="37">
        <f>March!P205</f>
        <v>0</v>
      </c>
      <c r="O104" s="38">
        <f t="shared" si="41"/>
        <v>0</v>
      </c>
      <c r="P104" s="6">
        <f>April!P205</f>
        <v>0</v>
      </c>
      <c r="Q104" s="6">
        <f>May!P205</f>
        <v>0</v>
      </c>
      <c r="R104" s="6">
        <f>June!P205</f>
        <v>0</v>
      </c>
      <c r="S104" s="6">
        <f t="shared" si="42"/>
        <v>0</v>
      </c>
      <c r="T104" s="40">
        <f t="shared" si="38"/>
        <v>0</v>
      </c>
    </row>
    <row r="105" spans="1:20" x14ac:dyDescent="0.45">
      <c r="A105" s="12" t="s">
        <v>114</v>
      </c>
      <c r="B105" s="13" t="s">
        <v>115</v>
      </c>
      <c r="D105" s="34">
        <f>July!P206</f>
        <v>0</v>
      </c>
      <c r="E105" s="34">
        <f>August!P206</f>
        <v>0</v>
      </c>
      <c r="F105" s="34">
        <f>September!P206</f>
        <v>0</v>
      </c>
      <c r="G105" s="34">
        <f t="shared" si="39"/>
        <v>0</v>
      </c>
      <c r="H105" s="9">
        <f>October!P206</f>
        <v>0</v>
      </c>
      <c r="I105" s="9">
        <f>November!P206</f>
        <v>0</v>
      </c>
      <c r="J105" s="9">
        <f>December!P206</f>
        <v>0</v>
      </c>
      <c r="K105" s="9">
        <f t="shared" si="40"/>
        <v>0</v>
      </c>
      <c r="L105" s="37">
        <f>January!P206</f>
        <v>0</v>
      </c>
      <c r="M105" s="37">
        <f>February!P206</f>
        <v>0</v>
      </c>
      <c r="N105" s="37">
        <f>March!P206</f>
        <v>0</v>
      </c>
      <c r="O105" s="38">
        <f t="shared" si="41"/>
        <v>0</v>
      </c>
      <c r="P105" s="6">
        <f>April!P206</f>
        <v>0</v>
      </c>
      <c r="Q105" s="6">
        <f>May!P206</f>
        <v>0</v>
      </c>
      <c r="R105" s="6">
        <f>June!P206</f>
        <v>0</v>
      </c>
      <c r="S105" s="6">
        <f t="shared" si="42"/>
        <v>0</v>
      </c>
      <c r="T105" s="40">
        <f t="shared" si="38"/>
        <v>0</v>
      </c>
    </row>
    <row r="106" spans="1:20" x14ac:dyDescent="0.45">
      <c r="A106" s="12" t="s">
        <v>116</v>
      </c>
      <c r="B106" s="13" t="s">
        <v>117</v>
      </c>
      <c r="D106" s="34">
        <f>July!P207</f>
        <v>0</v>
      </c>
      <c r="E106" s="34">
        <f>August!P207</f>
        <v>0</v>
      </c>
      <c r="F106" s="34">
        <f>September!P207</f>
        <v>0</v>
      </c>
      <c r="G106" s="34">
        <f t="shared" si="39"/>
        <v>0</v>
      </c>
      <c r="H106" s="9">
        <f>October!P207</f>
        <v>0</v>
      </c>
      <c r="I106" s="9">
        <f>November!P207</f>
        <v>0</v>
      </c>
      <c r="J106" s="9">
        <f>December!P207</f>
        <v>0</v>
      </c>
      <c r="K106" s="9">
        <f t="shared" si="40"/>
        <v>0</v>
      </c>
      <c r="L106" s="37">
        <f>January!P207</f>
        <v>0</v>
      </c>
      <c r="M106" s="37">
        <f>February!P207</f>
        <v>0</v>
      </c>
      <c r="N106" s="37">
        <f>March!P207</f>
        <v>0</v>
      </c>
      <c r="O106" s="38">
        <f t="shared" si="41"/>
        <v>0</v>
      </c>
      <c r="P106" s="6">
        <f>April!P207</f>
        <v>0</v>
      </c>
      <c r="Q106" s="6">
        <f>May!P207</f>
        <v>0</v>
      </c>
      <c r="R106" s="6">
        <f>June!P207</f>
        <v>0</v>
      </c>
      <c r="S106" s="6">
        <f t="shared" si="42"/>
        <v>0</v>
      </c>
      <c r="T106" s="40">
        <f t="shared" si="38"/>
        <v>0</v>
      </c>
    </row>
    <row r="107" spans="1:20" x14ac:dyDescent="0.45">
      <c r="A107" s="12" t="s">
        <v>118</v>
      </c>
      <c r="B107" s="13" t="s">
        <v>39</v>
      </c>
      <c r="D107" s="34">
        <f>July!P208</f>
        <v>0</v>
      </c>
      <c r="E107" s="34">
        <f>August!P208</f>
        <v>0</v>
      </c>
      <c r="F107" s="34">
        <f>September!P208</f>
        <v>0</v>
      </c>
      <c r="G107" s="34">
        <f t="shared" si="39"/>
        <v>0</v>
      </c>
      <c r="H107" s="9">
        <f>October!P208</f>
        <v>0</v>
      </c>
      <c r="I107" s="9">
        <f>November!P208</f>
        <v>0</v>
      </c>
      <c r="J107" s="9">
        <f>December!P208</f>
        <v>0</v>
      </c>
      <c r="K107" s="9">
        <f t="shared" si="40"/>
        <v>0</v>
      </c>
      <c r="L107" s="37">
        <f>January!P208</f>
        <v>0</v>
      </c>
      <c r="M107" s="37">
        <f>February!P208</f>
        <v>0</v>
      </c>
      <c r="N107" s="37">
        <f>March!P208</f>
        <v>0</v>
      </c>
      <c r="O107" s="38">
        <f t="shared" si="41"/>
        <v>0</v>
      </c>
      <c r="P107" s="6">
        <f>April!P208</f>
        <v>0</v>
      </c>
      <c r="Q107" s="6">
        <f>May!P208</f>
        <v>0</v>
      </c>
      <c r="R107" s="6">
        <f>June!P208</f>
        <v>0</v>
      </c>
      <c r="S107" s="6">
        <f t="shared" si="42"/>
        <v>0</v>
      </c>
      <c r="T107" s="40">
        <f t="shared" si="38"/>
        <v>0</v>
      </c>
    </row>
    <row r="108" spans="1:20" x14ac:dyDescent="0.45">
      <c r="A108" s="12" t="s">
        <v>119</v>
      </c>
      <c r="B108" s="13" t="s">
        <v>120</v>
      </c>
      <c r="D108" s="34">
        <f>July!P209</f>
        <v>0</v>
      </c>
      <c r="E108" s="34">
        <f>August!P209</f>
        <v>0</v>
      </c>
      <c r="F108" s="34">
        <f>September!P209</f>
        <v>0</v>
      </c>
      <c r="G108" s="34">
        <f t="shared" si="39"/>
        <v>0</v>
      </c>
      <c r="H108" s="9">
        <f>October!P209</f>
        <v>0</v>
      </c>
      <c r="I108" s="9">
        <f>November!P209</f>
        <v>0</v>
      </c>
      <c r="J108" s="9">
        <f>December!P209</f>
        <v>0</v>
      </c>
      <c r="K108" s="9">
        <f t="shared" si="40"/>
        <v>0</v>
      </c>
      <c r="L108" s="37">
        <f>January!P209</f>
        <v>0</v>
      </c>
      <c r="M108" s="37">
        <f>February!P209</f>
        <v>0</v>
      </c>
      <c r="N108" s="37">
        <f>March!P209</f>
        <v>0</v>
      </c>
      <c r="O108" s="38">
        <f t="shared" si="41"/>
        <v>0</v>
      </c>
      <c r="P108" s="6">
        <f>April!P209</f>
        <v>0</v>
      </c>
      <c r="Q108" s="6">
        <f>May!P209</f>
        <v>0</v>
      </c>
      <c r="R108" s="6">
        <f>June!P209</f>
        <v>0</v>
      </c>
      <c r="S108" s="6">
        <f t="shared" si="42"/>
        <v>0</v>
      </c>
      <c r="T108" s="40">
        <f t="shared" si="38"/>
        <v>0</v>
      </c>
    </row>
    <row r="109" spans="1:20" x14ac:dyDescent="0.45">
      <c r="A109" s="12" t="s">
        <v>121</v>
      </c>
      <c r="B109" s="13" t="s">
        <v>28</v>
      </c>
      <c r="D109" s="34">
        <f>July!P210</f>
        <v>0</v>
      </c>
      <c r="E109" s="34">
        <f>August!P210</f>
        <v>0</v>
      </c>
      <c r="F109" s="34">
        <f>September!P210</f>
        <v>0</v>
      </c>
      <c r="G109" s="34">
        <f t="shared" si="39"/>
        <v>0</v>
      </c>
      <c r="H109" s="9">
        <f>October!P210</f>
        <v>0</v>
      </c>
      <c r="I109" s="9">
        <f>November!P210</f>
        <v>0</v>
      </c>
      <c r="J109" s="9">
        <f>December!P210</f>
        <v>0</v>
      </c>
      <c r="K109" s="9">
        <f t="shared" si="40"/>
        <v>0</v>
      </c>
      <c r="L109" s="37">
        <f>January!P210</f>
        <v>0</v>
      </c>
      <c r="M109" s="37">
        <f>February!P210</f>
        <v>0</v>
      </c>
      <c r="N109" s="37">
        <f>March!P210</f>
        <v>0</v>
      </c>
      <c r="O109" s="38">
        <f t="shared" si="41"/>
        <v>0</v>
      </c>
      <c r="P109" s="6">
        <f>April!P210</f>
        <v>0</v>
      </c>
      <c r="Q109" s="6">
        <f>May!P210</f>
        <v>0</v>
      </c>
      <c r="R109" s="6">
        <f>June!P210</f>
        <v>0</v>
      </c>
      <c r="S109" s="6">
        <f t="shared" si="42"/>
        <v>0</v>
      </c>
      <c r="T109" s="40">
        <f t="shared" si="38"/>
        <v>0</v>
      </c>
    </row>
    <row r="110" spans="1:20" x14ac:dyDescent="0.45">
      <c r="A110" s="12" t="s">
        <v>122</v>
      </c>
      <c r="B110" s="13" t="s">
        <v>123</v>
      </c>
      <c r="D110" s="34">
        <f>July!P211</f>
        <v>0</v>
      </c>
      <c r="E110" s="34">
        <f>August!P211</f>
        <v>0</v>
      </c>
      <c r="F110" s="34">
        <f>September!P211</f>
        <v>0</v>
      </c>
      <c r="G110" s="34">
        <f t="shared" si="39"/>
        <v>0</v>
      </c>
      <c r="H110" s="9">
        <f>October!P211</f>
        <v>0</v>
      </c>
      <c r="I110" s="9">
        <f>November!P211</f>
        <v>0</v>
      </c>
      <c r="J110" s="9">
        <f>December!P211</f>
        <v>0</v>
      </c>
      <c r="K110" s="9">
        <f t="shared" si="40"/>
        <v>0</v>
      </c>
      <c r="L110" s="37">
        <f>January!P211</f>
        <v>0</v>
      </c>
      <c r="M110" s="37">
        <f>February!P211</f>
        <v>0</v>
      </c>
      <c r="N110" s="37">
        <f>March!P211</f>
        <v>0</v>
      </c>
      <c r="O110" s="38">
        <f t="shared" si="41"/>
        <v>0</v>
      </c>
      <c r="P110" s="6">
        <f>April!P211</f>
        <v>0</v>
      </c>
      <c r="Q110" s="6">
        <f>May!P211</f>
        <v>0</v>
      </c>
      <c r="R110" s="6">
        <f>June!P211</f>
        <v>0</v>
      </c>
      <c r="S110" s="6">
        <f t="shared" si="42"/>
        <v>0</v>
      </c>
      <c r="T110" s="40">
        <f t="shared" si="38"/>
        <v>0</v>
      </c>
    </row>
    <row r="111" spans="1:20" x14ac:dyDescent="0.45">
      <c r="A111" s="12" t="s">
        <v>124</v>
      </c>
      <c r="B111" s="13" t="s">
        <v>125</v>
      </c>
      <c r="D111" s="34">
        <f>July!P212</f>
        <v>0</v>
      </c>
      <c r="E111" s="34">
        <f>August!P212</f>
        <v>0</v>
      </c>
      <c r="F111" s="34">
        <f>September!P212</f>
        <v>0</v>
      </c>
      <c r="G111" s="34">
        <f t="shared" si="39"/>
        <v>0</v>
      </c>
      <c r="H111" s="9">
        <f>October!P212</f>
        <v>0</v>
      </c>
      <c r="I111" s="9">
        <f>November!P212</f>
        <v>0</v>
      </c>
      <c r="J111" s="9">
        <f>December!P212</f>
        <v>0</v>
      </c>
      <c r="K111" s="9">
        <f t="shared" si="40"/>
        <v>0</v>
      </c>
      <c r="L111" s="37">
        <f>January!P212</f>
        <v>0</v>
      </c>
      <c r="M111" s="37">
        <f>February!P212</f>
        <v>0</v>
      </c>
      <c r="N111" s="37">
        <f>March!P212</f>
        <v>0</v>
      </c>
      <c r="O111" s="38">
        <f t="shared" si="41"/>
        <v>0</v>
      </c>
      <c r="P111" s="6">
        <f>April!P212</f>
        <v>0</v>
      </c>
      <c r="Q111" s="6">
        <f>May!P212</f>
        <v>0</v>
      </c>
      <c r="R111" s="6">
        <f>June!P212</f>
        <v>0</v>
      </c>
      <c r="S111" s="6">
        <f t="shared" si="42"/>
        <v>0</v>
      </c>
      <c r="T111" s="40">
        <f t="shared" si="38"/>
        <v>0</v>
      </c>
    </row>
    <row r="112" spans="1:20" x14ac:dyDescent="0.45">
      <c r="A112" s="12" t="s">
        <v>126</v>
      </c>
      <c r="B112" s="13" t="s">
        <v>37</v>
      </c>
      <c r="D112" s="34">
        <f>July!P213</f>
        <v>0</v>
      </c>
      <c r="E112" s="34">
        <f>August!P213</f>
        <v>0</v>
      </c>
      <c r="F112" s="34">
        <f>September!P213</f>
        <v>0</v>
      </c>
      <c r="G112" s="34">
        <f t="shared" si="39"/>
        <v>0</v>
      </c>
      <c r="H112" s="9">
        <f>October!P213</f>
        <v>0</v>
      </c>
      <c r="I112" s="9">
        <f>November!P213</f>
        <v>0</v>
      </c>
      <c r="J112" s="9">
        <f>December!P213</f>
        <v>0</v>
      </c>
      <c r="K112" s="9">
        <f t="shared" si="40"/>
        <v>0</v>
      </c>
      <c r="L112" s="37">
        <f>January!P213</f>
        <v>0</v>
      </c>
      <c r="M112" s="37">
        <f>February!P213</f>
        <v>0</v>
      </c>
      <c r="N112" s="37">
        <f>March!P213</f>
        <v>0</v>
      </c>
      <c r="O112" s="38">
        <f t="shared" si="41"/>
        <v>0</v>
      </c>
      <c r="P112" s="6">
        <f>April!P213</f>
        <v>0</v>
      </c>
      <c r="Q112" s="6">
        <f>May!P213</f>
        <v>0</v>
      </c>
      <c r="R112" s="6">
        <f>June!P213</f>
        <v>0</v>
      </c>
      <c r="S112" s="6">
        <f t="shared" si="42"/>
        <v>0</v>
      </c>
      <c r="T112" s="40">
        <f t="shared" si="38"/>
        <v>0</v>
      </c>
    </row>
    <row r="113" spans="1:20" x14ac:dyDescent="0.45">
      <c r="A113" s="12" t="s">
        <v>127</v>
      </c>
      <c r="B113" s="13" t="s">
        <v>128</v>
      </c>
      <c r="D113" s="34">
        <f>July!P214</f>
        <v>0</v>
      </c>
      <c r="E113" s="34">
        <f>August!P214</f>
        <v>0</v>
      </c>
      <c r="F113" s="34">
        <f>September!P214</f>
        <v>0</v>
      </c>
      <c r="G113" s="34">
        <f t="shared" si="39"/>
        <v>0</v>
      </c>
      <c r="H113" s="9">
        <f>October!P214</f>
        <v>0</v>
      </c>
      <c r="I113" s="9">
        <f>November!P214</f>
        <v>0</v>
      </c>
      <c r="J113" s="9">
        <f>December!P214</f>
        <v>0</v>
      </c>
      <c r="K113" s="9">
        <f t="shared" si="40"/>
        <v>0</v>
      </c>
      <c r="L113" s="37">
        <f>January!P214</f>
        <v>0</v>
      </c>
      <c r="M113" s="37">
        <f>February!P214</f>
        <v>0</v>
      </c>
      <c r="N113" s="37">
        <f>March!P214</f>
        <v>0</v>
      </c>
      <c r="O113" s="38">
        <f t="shared" si="41"/>
        <v>0</v>
      </c>
      <c r="P113" s="6">
        <f>April!P214</f>
        <v>0</v>
      </c>
      <c r="Q113" s="6">
        <f>May!P214</f>
        <v>0</v>
      </c>
      <c r="R113" s="6">
        <f>June!P214</f>
        <v>0</v>
      </c>
      <c r="S113" s="6">
        <f t="shared" si="42"/>
        <v>0</v>
      </c>
      <c r="T113" s="40">
        <f t="shared" si="38"/>
        <v>0</v>
      </c>
    </row>
    <row r="114" spans="1:20" x14ac:dyDescent="0.45">
      <c r="A114" s="12" t="s">
        <v>129</v>
      </c>
      <c r="B114" s="13" t="s">
        <v>129</v>
      </c>
      <c r="D114" s="34">
        <f>July!P215</f>
        <v>0</v>
      </c>
      <c r="E114" s="34">
        <f>August!P215</f>
        <v>0</v>
      </c>
      <c r="F114" s="34">
        <f>September!P215</f>
        <v>0</v>
      </c>
      <c r="G114" s="34">
        <f t="shared" si="39"/>
        <v>0</v>
      </c>
      <c r="H114" s="9">
        <f>October!P215</f>
        <v>0</v>
      </c>
      <c r="I114" s="9">
        <f>November!P215</f>
        <v>0</v>
      </c>
      <c r="J114" s="9">
        <f>December!P215</f>
        <v>0</v>
      </c>
      <c r="K114" s="9">
        <f t="shared" si="40"/>
        <v>0</v>
      </c>
      <c r="L114" s="37">
        <f>January!P215</f>
        <v>0</v>
      </c>
      <c r="M114" s="37">
        <f>February!P215</f>
        <v>0</v>
      </c>
      <c r="N114" s="37">
        <f>March!P215</f>
        <v>0</v>
      </c>
      <c r="O114" s="38">
        <f t="shared" si="41"/>
        <v>0</v>
      </c>
      <c r="P114" s="6">
        <f>April!P215</f>
        <v>0</v>
      </c>
      <c r="Q114" s="6">
        <f>May!P215</f>
        <v>0</v>
      </c>
      <c r="R114" s="6">
        <f>June!P215</f>
        <v>0</v>
      </c>
      <c r="S114" s="6">
        <f t="shared" si="42"/>
        <v>0</v>
      </c>
      <c r="T114" s="40">
        <f t="shared" si="38"/>
        <v>0</v>
      </c>
    </row>
    <row r="115" spans="1:20" x14ac:dyDescent="0.45">
      <c r="A115" s="12" t="s">
        <v>130</v>
      </c>
      <c r="B115" s="13" t="s">
        <v>131</v>
      </c>
      <c r="D115" s="34">
        <f>July!P216</f>
        <v>0</v>
      </c>
      <c r="E115" s="34">
        <f>August!P216</f>
        <v>0</v>
      </c>
      <c r="F115" s="34">
        <f>September!P216</f>
        <v>0</v>
      </c>
      <c r="G115" s="34">
        <f t="shared" si="39"/>
        <v>0</v>
      </c>
      <c r="H115" s="9">
        <f>October!P216</f>
        <v>0</v>
      </c>
      <c r="I115" s="9">
        <f>November!P216</f>
        <v>0</v>
      </c>
      <c r="J115" s="9">
        <f>December!P216</f>
        <v>0</v>
      </c>
      <c r="K115" s="9">
        <f t="shared" si="40"/>
        <v>0</v>
      </c>
      <c r="L115" s="37">
        <f>January!P216</f>
        <v>0</v>
      </c>
      <c r="M115" s="37">
        <f>February!P216</f>
        <v>0</v>
      </c>
      <c r="N115" s="37">
        <f>March!P216</f>
        <v>0</v>
      </c>
      <c r="O115" s="38">
        <f t="shared" si="41"/>
        <v>0</v>
      </c>
      <c r="P115" s="6">
        <f>April!P216</f>
        <v>0</v>
      </c>
      <c r="Q115" s="6">
        <f>May!P216</f>
        <v>0</v>
      </c>
      <c r="R115" s="6">
        <f>June!P216</f>
        <v>0</v>
      </c>
      <c r="S115" s="6">
        <f t="shared" si="42"/>
        <v>0</v>
      </c>
      <c r="T115" s="40">
        <f t="shared" si="38"/>
        <v>0</v>
      </c>
    </row>
    <row r="116" spans="1:20" x14ac:dyDescent="0.45">
      <c r="A116" s="12" t="s">
        <v>132</v>
      </c>
      <c r="B116" s="13" t="s">
        <v>133</v>
      </c>
      <c r="D116" s="34">
        <f>July!P217</f>
        <v>0</v>
      </c>
      <c r="E116" s="34">
        <f>August!P217</f>
        <v>0</v>
      </c>
      <c r="F116" s="34">
        <f>September!P217</f>
        <v>0</v>
      </c>
      <c r="G116" s="34">
        <f t="shared" si="39"/>
        <v>0</v>
      </c>
      <c r="H116" s="9">
        <f>October!P217</f>
        <v>0</v>
      </c>
      <c r="I116" s="9">
        <f>November!P217</f>
        <v>0</v>
      </c>
      <c r="J116" s="9">
        <f>December!P217</f>
        <v>0</v>
      </c>
      <c r="K116" s="9">
        <f t="shared" si="40"/>
        <v>0</v>
      </c>
      <c r="L116" s="37">
        <f>January!P217</f>
        <v>0</v>
      </c>
      <c r="M116" s="37">
        <f>February!P217</f>
        <v>0</v>
      </c>
      <c r="N116" s="37">
        <f>March!P217</f>
        <v>0</v>
      </c>
      <c r="O116" s="38">
        <f t="shared" si="41"/>
        <v>0</v>
      </c>
      <c r="P116" s="6">
        <f>April!P217</f>
        <v>0</v>
      </c>
      <c r="Q116" s="6">
        <f>May!P217</f>
        <v>0</v>
      </c>
      <c r="R116" s="6">
        <f>June!P217</f>
        <v>0</v>
      </c>
      <c r="S116" s="6">
        <f t="shared" si="42"/>
        <v>0</v>
      </c>
      <c r="T116" s="40">
        <f t="shared" si="38"/>
        <v>0</v>
      </c>
    </row>
    <row r="117" spans="1:20" x14ac:dyDescent="0.45">
      <c r="A117" s="12" t="s">
        <v>134</v>
      </c>
      <c r="B117" s="13" t="s">
        <v>135</v>
      </c>
      <c r="D117" s="34">
        <f>July!P218</f>
        <v>0</v>
      </c>
      <c r="E117" s="34">
        <f>August!P218</f>
        <v>0</v>
      </c>
      <c r="F117" s="34">
        <f>September!P218</f>
        <v>0</v>
      </c>
      <c r="G117" s="34">
        <f t="shared" si="39"/>
        <v>0</v>
      </c>
      <c r="H117" s="9">
        <f>October!P218</f>
        <v>0</v>
      </c>
      <c r="I117" s="9">
        <f>November!P218</f>
        <v>0</v>
      </c>
      <c r="J117" s="9">
        <f>December!P218</f>
        <v>0</v>
      </c>
      <c r="K117" s="9">
        <f t="shared" si="40"/>
        <v>0</v>
      </c>
      <c r="L117" s="37">
        <f>January!P218</f>
        <v>0</v>
      </c>
      <c r="M117" s="37">
        <f>February!P218</f>
        <v>0</v>
      </c>
      <c r="N117" s="37">
        <f>March!P218</f>
        <v>0</v>
      </c>
      <c r="O117" s="38">
        <f t="shared" si="41"/>
        <v>0</v>
      </c>
      <c r="P117" s="6">
        <f>April!P218</f>
        <v>0</v>
      </c>
      <c r="Q117" s="6">
        <f>May!P218</f>
        <v>0</v>
      </c>
      <c r="R117" s="6">
        <f>June!P218</f>
        <v>0</v>
      </c>
      <c r="S117" s="6">
        <f t="shared" si="42"/>
        <v>0</v>
      </c>
      <c r="T117" s="40">
        <f t="shared" si="38"/>
        <v>0</v>
      </c>
    </row>
    <row r="118" spans="1:20" x14ac:dyDescent="0.45">
      <c r="A118" s="12" t="s">
        <v>136</v>
      </c>
      <c r="B118" s="13" t="s">
        <v>137</v>
      </c>
      <c r="D118" s="34">
        <f>July!P219</f>
        <v>0</v>
      </c>
      <c r="E118" s="34">
        <f>August!P219</f>
        <v>0</v>
      </c>
      <c r="F118" s="34">
        <f>September!P219</f>
        <v>0</v>
      </c>
      <c r="G118" s="34">
        <f t="shared" si="39"/>
        <v>0</v>
      </c>
      <c r="H118" s="9">
        <f>October!P219</f>
        <v>0</v>
      </c>
      <c r="I118" s="9">
        <f>November!P219</f>
        <v>0</v>
      </c>
      <c r="J118" s="9">
        <f>December!P219</f>
        <v>0</v>
      </c>
      <c r="K118" s="9">
        <f t="shared" si="40"/>
        <v>0</v>
      </c>
      <c r="L118" s="37">
        <f>January!P219</f>
        <v>0</v>
      </c>
      <c r="M118" s="37">
        <f>February!P219</f>
        <v>0</v>
      </c>
      <c r="N118" s="37">
        <f>March!P219</f>
        <v>0</v>
      </c>
      <c r="O118" s="38">
        <f t="shared" si="41"/>
        <v>0</v>
      </c>
      <c r="P118" s="6">
        <f>April!P219</f>
        <v>0</v>
      </c>
      <c r="Q118" s="6">
        <f>May!P219</f>
        <v>0</v>
      </c>
      <c r="R118" s="6">
        <f>June!P219</f>
        <v>0</v>
      </c>
      <c r="S118" s="6">
        <f t="shared" si="42"/>
        <v>0</v>
      </c>
      <c r="T118" s="40">
        <f t="shared" si="38"/>
        <v>0</v>
      </c>
    </row>
    <row r="119" spans="1:20" x14ac:dyDescent="0.45">
      <c r="A119" s="12" t="s">
        <v>138</v>
      </c>
      <c r="B119" s="13" t="s">
        <v>26</v>
      </c>
      <c r="D119" s="34">
        <f>July!P220</f>
        <v>0</v>
      </c>
      <c r="E119" s="34">
        <f>August!P220</f>
        <v>0</v>
      </c>
      <c r="F119" s="34">
        <f>September!P220</f>
        <v>0</v>
      </c>
      <c r="G119" s="34">
        <f t="shared" si="39"/>
        <v>0</v>
      </c>
      <c r="H119" s="9">
        <f>October!P220</f>
        <v>0</v>
      </c>
      <c r="I119" s="9">
        <f>November!P220</f>
        <v>0</v>
      </c>
      <c r="J119" s="9">
        <f>December!P220</f>
        <v>0</v>
      </c>
      <c r="K119" s="9">
        <f t="shared" si="40"/>
        <v>0</v>
      </c>
      <c r="L119" s="37">
        <f>January!P220</f>
        <v>0</v>
      </c>
      <c r="M119" s="37">
        <f>February!P220</f>
        <v>0</v>
      </c>
      <c r="N119" s="37">
        <f>March!P220</f>
        <v>0</v>
      </c>
      <c r="O119" s="38">
        <f t="shared" si="41"/>
        <v>0</v>
      </c>
      <c r="P119" s="6">
        <f>April!P220</f>
        <v>0</v>
      </c>
      <c r="Q119" s="6">
        <f>May!P220</f>
        <v>0</v>
      </c>
      <c r="R119" s="6">
        <f>June!P220</f>
        <v>0</v>
      </c>
      <c r="S119" s="6">
        <f t="shared" si="42"/>
        <v>0</v>
      </c>
      <c r="T119" s="40">
        <f t="shared" si="38"/>
        <v>0</v>
      </c>
    </row>
    <row r="120" spans="1:20" x14ac:dyDescent="0.45">
      <c r="A120" s="12" t="s">
        <v>139</v>
      </c>
      <c r="B120" s="13" t="s">
        <v>24</v>
      </c>
      <c r="D120" s="34">
        <f>July!P221</f>
        <v>0</v>
      </c>
      <c r="E120" s="34">
        <f>August!P221</f>
        <v>0</v>
      </c>
      <c r="F120" s="34">
        <f>September!P221</f>
        <v>0</v>
      </c>
      <c r="G120" s="34">
        <f t="shared" si="39"/>
        <v>0</v>
      </c>
      <c r="H120" s="9">
        <f>October!P221</f>
        <v>0</v>
      </c>
      <c r="I120" s="9">
        <f>November!P221</f>
        <v>0</v>
      </c>
      <c r="J120" s="9">
        <f>December!P221</f>
        <v>0</v>
      </c>
      <c r="K120" s="9">
        <f t="shared" si="40"/>
        <v>0</v>
      </c>
      <c r="L120" s="37">
        <f>January!P221</f>
        <v>0</v>
      </c>
      <c r="M120" s="37">
        <f>February!P221</f>
        <v>0</v>
      </c>
      <c r="N120" s="37">
        <f>March!P221</f>
        <v>0</v>
      </c>
      <c r="O120" s="38">
        <f t="shared" si="41"/>
        <v>0</v>
      </c>
      <c r="P120" s="6">
        <f>April!P221</f>
        <v>0</v>
      </c>
      <c r="Q120" s="6">
        <f>May!P221</f>
        <v>0</v>
      </c>
      <c r="R120" s="6">
        <f>June!P221</f>
        <v>0</v>
      </c>
      <c r="S120" s="6">
        <f t="shared" si="42"/>
        <v>0</v>
      </c>
      <c r="T120" s="40">
        <f t="shared" si="38"/>
        <v>0</v>
      </c>
    </row>
    <row r="121" spans="1:20" x14ac:dyDescent="0.45">
      <c r="A121" s="12" t="s">
        <v>140</v>
      </c>
      <c r="B121" s="13" t="s">
        <v>113</v>
      </c>
      <c r="D121" s="34">
        <f>July!P222</f>
        <v>0</v>
      </c>
      <c r="E121" s="34">
        <f>August!P222</f>
        <v>0</v>
      </c>
      <c r="F121" s="34">
        <f>September!P222</f>
        <v>0</v>
      </c>
      <c r="G121" s="34">
        <f t="shared" si="39"/>
        <v>0</v>
      </c>
      <c r="H121" s="9">
        <f>October!P222</f>
        <v>0</v>
      </c>
      <c r="I121" s="9">
        <f>November!P222</f>
        <v>0</v>
      </c>
      <c r="J121" s="9">
        <f>December!P222</f>
        <v>0</v>
      </c>
      <c r="K121" s="9">
        <f t="shared" si="40"/>
        <v>0</v>
      </c>
      <c r="L121" s="37">
        <f>January!P222</f>
        <v>0</v>
      </c>
      <c r="M121" s="37">
        <f>February!P222</f>
        <v>0</v>
      </c>
      <c r="N121" s="37">
        <f>March!P222</f>
        <v>0</v>
      </c>
      <c r="O121" s="38">
        <f t="shared" si="41"/>
        <v>0</v>
      </c>
      <c r="P121" s="6">
        <f>April!P222</f>
        <v>0</v>
      </c>
      <c r="Q121" s="6">
        <f>May!P222</f>
        <v>0</v>
      </c>
      <c r="R121" s="6">
        <f>June!P222</f>
        <v>0</v>
      </c>
      <c r="S121" s="6">
        <f t="shared" si="42"/>
        <v>0</v>
      </c>
      <c r="T121" s="40">
        <f t="shared" si="38"/>
        <v>0</v>
      </c>
    </row>
    <row r="122" spans="1:20" x14ac:dyDescent="0.45">
      <c r="A122" s="12" t="s">
        <v>141</v>
      </c>
      <c r="B122" s="13" t="s">
        <v>115</v>
      </c>
      <c r="D122" s="34">
        <f>July!P223</f>
        <v>0</v>
      </c>
      <c r="E122" s="34">
        <f>August!P223</f>
        <v>0</v>
      </c>
      <c r="F122" s="34">
        <f>September!P223</f>
        <v>0</v>
      </c>
      <c r="G122" s="34">
        <f t="shared" si="39"/>
        <v>0</v>
      </c>
      <c r="H122" s="9">
        <f>October!P223</f>
        <v>0</v>
      </c>
      <c r="I122" s="9">
        <f>November!P223</f>
        <v>0</v>
      </c>
      <c r="J122" s="9">
        <f>December!P223</f>
        <v>0</v>
      </c>
      <c r="K122" s="9">
        <f t="shared" si="40"/>
        <v>0</v>
      </c>
      <c r="L122" s="37">
        <f>January!P223</f>
        <v>0</v>
      </c>
      <c r="M122" s="37">
        <f>February!P223</f>
        <v>0</v>
      </c>
      <c r="N122" s="37">
        <f>March!P223</f>
        <v>0</v>
      </c>
      <c r="O122" s="38">
        <f t="shared" si="41"/>
        <v>0</v>
      </c>
      <c r="P122" s="6">
        <f>April!P223</f>
        <v>0</v>
      </c>
      <c r="Q122" s="6">
        <f>May!P223</f>
        <v>0</v>
      </c>
      <c r="R122" s="6">
        <f>June!P223</f>
        <v>0</v>
      </c>
      <c r="S122" s="6">
        <f t="shared" si="42"/>
        <v>0</v>
      </c>
      <c r="T122" s="40">
        <f t="shared" si="38"/>
        <v>0</v>
      </c>
    </row>
    <row r="123" spans="1:20" x14ac:dyDescent="0.45">
      <c r="A123" s="12" t="s">
        <v>142</v>
      </c>
      <c r="B123" s="13" t="s">
        <v>117</v>
      </c>
      <c r="D123" s="34">
        <f>July!P224</f>
        <v>0</v>
      </c>
      <c r="E123" s="34">
        <f>August!P224</f>
        <v>0</v>
      </c>
      <c r="F123" s="34">
        <f>September!P224</f>
        <v>0</v>
      </c>
      <c r="G123" s="34">
        <f t="shared" si="39"/>
        <v>0</v>
      </c>
      <c r="H123" s="9">
        <f>October!P224</f>
        <v>0</v>
      </c>
      <c r="I123" s="9">
        <f>November!P224</f>
        <v>0</v>
      </c>
      <c r="J123" s="9">
        <f>December!P224</f>
        <v>0</v>
      </c>
      <c r="K123" s="9">
        <f t="shared" si="40"/>
        <v>0</v>
      </c>
      <c r="L123" s="37">
        <f>January!P224</f>
        <v>0</v>
      </c>
      <c r="M123" s="37">
        <f>February!P224</f>
        <v>0</v>
      </c>
      <c r="N123" s="37">
        <f>March!P224</f>
        <v>0</v>
      </c>
      <c r="O123" s="38">
        <f t="shared" si="41"/>
        <v>0</v>
      </c>
      <c r="P123" s="6">
        <f>April!P224</f>
        <v>0</v>
      </c>
      <c r="Q123" s="6">
        <f>May!P224</f>
        <v>0</v>
      </c>
      <c r="R123" s="6">
        <f>June!P224</f>
        <v>0</v>
      </c>
      <c r="S123" s="6">
        <f t="shared" si="42"/>
        <v>0</v>
      </c>
      <c r="T123" s="40">
        <f t="shared" si="38"/>
        <v>0</v>
      </c>
    </row>
    <row r="124" spans="1:20" x14ac:dyDescent="0.45">
      <c r="A124" s="12" t="s">
        <v>143</v>
      </c>
      <c r="B124" s="13" t="s">
        <v>39</v>
      </c>
      <c r="D124" s="34">
        <f>July!P225</f>
        <v>0</v>
      </c>
      <c r="E124" s="34">
        <f>August!P225</f>
        <v>0</v>
      </c>
      <c r="F124" s="34">
        <f>September!P225</f>
        <v>0</v>
      </c>
      <c r="G124" s="34">
        <f t="shared" si="39"/>
        <v>0</v>
      </c>
      <c r="H124" s="9">
        <f>October!P225</f>
        <v>0</v>
      </c>
      <c r="I124" s="9">
        <f>November!P225</f>
        <v>0</v>
      </c>
      <c r="J124" s="9">
        <f>December!P225</f>
        <v>0</v>
      </c>
      <c r="K124" s="9">
        <f t="shared" si="40"/>
        <v>0</v>
      </c>
      <c r="L124" s="37">
        <f>January!P225</f>
        <v>0</v>
      </c>
      <c r="M124" s="37">
        <f>February!P225</f>
        <v>0</v>
      </c>
      <c r="N124" s="37">
        <f>March!P225</f>
        <v>0</v>
      </c>
      <c r="O124" s="38">
        <f t="shared" si="41"/>
        <v>0</v>
      </c>
      <c r="P124" s="6">
        <f>April!P225</f>
        <v>0</v>
      </c>
      <c r="Q124" s="6">
        <f>May!P225</f>
        <v>0</v>
      </c>
      <c r="R124" s="6">
        <f>June!P225</f>
        <v>0</v>
      </c>
      <c r="S124" s="6">
        <f t="shared" si="42"/>
        <v>0</v>
      </c>
      <c r="T124" s="40">
        <f t="shared" si="38"/>
        <v>0</v>
      </c>
    </row>
    <row r="125" spans="1:20" x14ac:dyDescent="0.45">
      <c r="A125" s="12" t="s">
        <v>144</v>
      </c>
      <c r="B125" s="13" t="s">
        <v>120</v>
      </c>
      <c r="D125" s="34">
        <f>July!P226</f>
        <v>0</v>
      </c>
      <c r="E125" s="34">
        <f>August!P226</f>
        <v>0</v>
      </c>
      <c r="F125" s="34">
        <f>September!P226</f>
        <v>0</v>
      </c>
      <c r="G125" s="34">
        <f t="shared" si="39"/>
        <v>0</v>
      </c>
      <c r="H125" s="9">
        <f>October!P226</f>
        <v>0</v>
      </c>
      <c r="I125" s="9">
        <f>November!P226</f>
        <v>0</v>
      </c>
      <c r="J125" s="9">
        <f>December!P226</f>
        <v>0</v>
      </c>
      <c r="K125" s="9">
        <f t="shared" si="40"/>
        <v>0</v>
      </c>
      <c r="L125" s="37">
        <f>January!P226</f>
        <v>0</v>
      </c>
      <c r="M125" s="37">
        <f>February!P226</f>
        <v>0</v>
      </c>
      <c r="N125" s="37">
        <f>March!P226</f>
        <v>0</v>
      </c>
      <c r="O125" s="38">
        <f t="shared" si="41"/>
        <v>0</v>
      </c>
      <c r="P125" s="6">
        <f>April!P226</f>
        <v>0</v>
      </c>
      <c r="Q125" s="6">
        <f>May!P226</f>
        <v>0</v>
      </c>
      <c r="R125" s="6">
        <f>June!P226</f>
        <v>0</v>
      </c>
      <c r="S125" s="6">
        <f t="shared" si="42"/>
        <v>0</v>
      </c>
      <c r="T125" s="40">
        <f t="shared" si="38"/>
        <v>0</v>
      </c>
    </row>
    <row r="126" spans="1:20" x14ac:dyDescent="0.45">
      <c r="A126" s="12" t="s">
        <v>145</v>
      </c>
      <c r="B126" s="13" t="s">
        <v>28</v>
      </c>
      <c r="D126" s="34">
        <f>July!P227</f>
        <v>0</v>
      </c>
      <c r="E126" s="34">
        <f>August!P227</f>
        <v>0</v>
      </c>
      <c r="F126" s="34">
        <f>September!P227</f>
        <v>0</v>
      </c>
      <c r="G126" s="34">
        <f t="shared" si="39"/>
        <v>0</v>
      </c>
      <c r="H126" s="9">
        <f>October!P227</f>
        <v>0</v>
      </c>
      <c r="I126" s="9">
        <f>November!P227</f>
        <v>0</v>
      </c>
      <c r="J126" s="9">
        <f>December!P227</f>
        <v>0</v>
      </c>
      <c r="K126" s="9">
        <f t="shared" si="40"/>
        <v>0</v>
      </c>
      <c r="L126" s="37">
        <f>January!P227</f>
        <v>0</v>
      </c>
      <c r="M126" s="37">
        <f>February!P227</f>
        <v>0</v>
      </c>
      <c r="N126" s="37">
        <f>March!P227</f>
        <v>0</v>
      </c>
      <c r="O126" s="38">
        <f t="shared" si="41"/>
        <v>0</v>
      </c>
      <c r="P126" s="6">
        <f>April!P227</f>
        <v>0</v>
      </c>
      <c r="Q126" s="6">
        <f>May!P227</f>
        <v>0</v>
      </c>
      <c r="R126" s="6">
        <f>June!P227</f>
        <v>0</v>
      </c>
      <c r="S126" s="6">
        <f t="shared" si="42"/>
        <v>0</v>
      </c>
      <c r="T126" s="40">
        <f t="shared" si="38"/>
        <v>0</v>
      </c>
    </row>
    <row r="127" spans="1:20" x14ac:dyDescent="0.45">
      <c r="A127" s="12" t="s">
        <v>146</v>
      </c>
      <c r="B127" s="13" t="s">
        <v>123</v>
      </c>
      <c r="D127" s="34">
        <f>July!P228</f>
        <v>0</v>
      </c>
      <c r="E127" s="34">
        <f>August!P228</f>
        <v>0</v>
      </c>
      <c r="F127" s="34">
        <f>September!P228</f>
        <v>0</v>
      </c>
      <c r="G127" s="34">
        <f t="shared" si="39"/>
        <v>0</v>
      </c>
      <c r="H127" s="9">
        <f>October!P228</f>
        <v>0</v>
      </c>
      <c r="I127" s="9">
        <f>November!P228</f>
        <v>0</v>
      </c>
      <c r="J127" s="9">
        <f>December!P228</f>
        <v>0</v>
      </c>
      <c r="K127" s="9">
        <f t="shared" si="40"/>
        <v>0</v>
      </c>
      <c r="L127" s="37">
        <f>January!P228</f>
        <v>0</v>
      </c>
      <c r="M127" s="37">
        <f>February!P228</f>
        <v>0</v>
      </c>
      <c r="N127" s="37">
        <f>March!P228</f>
        <v>0</v>
      </c>
      <c r="O127" s="38">
        <f t="shared" si="41"/>
        <v>0</v>
      </c>
      <c r="P127" s="6">
        <f>April!P228</f>
        <v>0</v>
      </c>
      <c r="Q127" s="6">
        <f>May!P228</f>
        <v>0</v>
      </c>
      <c r="R127" s="6">
        <f>June!P228</f>
        <v>0</v>
      </c>
      <c r="S127" s="6">
        <f t="shared" si="42"/>
        <v>0</v>
      </c>
      <c r="T127" s="40">
        <f t="shared" si="38"/>
        <v>0</v>
      </c>
    </row>
    <row r="128" spans="1:20" x14ac:dyDescent="0.45">
      <c r="A128" s="12" t="s">
        <v>147</v>
      </c>
      <c r="B128" s="13" t="s">
        <v>125</v>
      </c>
      <c r="D128" s="34">
        <f>July!P229</f>
        <v>0</v>
      </c>
      <c r="E128" s="34">
        <f>August!P229</f>
        <v>0</v>
      </c>
      <c r="F128" s="34">
        <f>September!P229</f>
        <v>0</v>
      </c>
      <c r="G128" s="34">
        <f t="shared" si="39"/>
        <v>0</v>
      </c>
      <c r="H128" s="9">
        <f>October!P229</f>
        <v>0</v>
      </c>
      <c r="I128" s="9">
        <f>November!P229</f>
        <v>0</v>
      </c>
      <c r="J128" s="9">
        <f>December!P229</f>
        <v>0</v>
      </c>
      <c r="K128" s="9">
        <f t="shared" si="40"/>
        <v>0</v>
      </c>
      <c r="L128" s="37">
        <f>January!P229</f>
        <v>0</v>
      </c>
      <c r="M128" s="37">
        <f>February!P229</f>
        <v>0</v>
      </c>
      <c r="N128" s="37">
        <f>March!P229</f>
        <v>0</v>
      </c>
      <c r="O128" s="38">
        <f t="shared" si="41"/>
        <v>0</v>
      </c>
      <c r="P128" s="6">
        <f>April!P229</f>
        <v>0</v>
      </c>
      <c r="Q128" s="6">
        <f>May!P229</f>
        <v>0</v>
      </c>
      <c r="R128" s="6">
        <f>June!P229</f>
        <v>0</v>
      </c>
      <c r="S128" s="6">
        <f t="shared" si="42"/>
        <v>0</v>
      </c>
      <c r="T128" s="40">
        <f t="shared" si="38"/>
        <v>0</v>
      </c>
    </row>
    <row r="129" spans="1:20" x14ac:dyDescent="0.45">
      <c r="A129" s="12" t="s">
        <v>148</v>
      </c>
      <c r="B129" s="13" t="s">
        <v>37</v>
      </c>
      <c r="D129" s="34">
        <f>July!P230</f>
        <v>0</v>
      </c>
      <c r="E129" s="34">
        <f>August!P230</f>
        <v>0</v>
      </c>
      <c r="F129" s="34">
        <f>September!P230</f>
        <v>0</v>
      </c>
      <c r="G129" s="34">
        <f t="shared" si="39"/>
        <v>0</v>
      </c>
      <c r="H129" s="9">
        <f>October!P230</f>
        <v>0</v>
      </c>
      <c r="I129" s="9">
        <f>November!P230</f>
        <v>0</v>
      </c>
      <c r="J129" s="9">
        <f>December!P230</f>
        <v>0</v>
      </c>
      <c r="K129" s="9">
        <f t="shared" si="40"/>
        <v>0</v>
      </c>
      <c r="L129" s="37">
        <f>January!P230</f>
        <v>0</v>
      </c>
      <c r="M129" s="37">
        <f>February!P230</f>
        <v>0</v>
      </c>
      <c r="N129" s="37">
        <f>March!P230</f>
        <v>0</v>
      </c>
      <c r="O129" s="38">
        <f t="shared" si="41"/>
        <v>0</v>
      </c>
      <c r="P129" s="6">
        <f>April!P230</f>
        <v>0</v>
      </c>
      <c r="Q129" s="6">
        <f>May!P230</f>
        <v>0</v>
      </c>
      <c r="R129" s="6">
        <f>June!P230</f>
        <v>0</v>
      </c>
      <c r="S129" s="6">
        <f t="shared" si="42"/>
        <v>0</v>
      </c>
      <c r="T129" s="40">
        <f t="shared" si="38"/>
        <v>0</v>
      </c>
    </row>
    <row r="130" spans="1:20" x14ac:dyDescent="0.45">
      <c r="A130" s="12" t="s">
        <v>149</v>
      </c>
      <c r="B130" s="13" t="s">
        <v>150</v>
      </c>
      <c r="D130" s="34">
        <f>July!P231</f>
        <v>0</v>
      </c>
      <c r="E130" s="34">
        <f>August!P231</f>
        <v>0</v>
      </c>
      <c r="F130" s="34">
        <f>September!P231</f>
        <v>0</v>
      </c>
      <c r="G130" s="34">
        <f t="shared" si="39"/>
        <v>0</v>
      </c>
      <c r="H130" s="9">
        <f>October!P231</f>
        <v>0</v>
      </c>
      <c r="I130" s="9">
        <f>November!P231</f>
        <v>0</v>
      </c>
      <c r="J130" s="9">
        <f>December!P231</f>
        <v>0</v>
      </c>
      <c r="K130" s="9">
        <f t="shared" si="40"/>
        <v>0</v>
      </c>
      <c r="L130" s="37">
        <f>January!P231</f>
        <v>0</v>
      </c>
      <c r="M130" s="37">
        <f>February!P231</f>
        <v>0</v>
      </c>
      <c r="N130" s="37">
        <f>March!P231</f>
        <v>0</v>
      </c>
      <c r="O130" s="38">
        <f t="shared" si="41"/>
        <v>0</v>
      </c>
      <c r="P130" s="6">
        <f>April!P231</f>
        <v>0</v>
      </c>
      <c r="Q130" s="6">
        <f>May!P231</f>
        <v>0</v>
      </c>
      <c r="R130" s="6">
        <f>June!P231</f>
        <v>0</v>
      </c>
      <c r="S130" s="6">
        <f t="shared" si="42"/>
        <v>0</v>
      </c>
      <c r="T130" s="40">
        <f t="shared" si="38"/>
        <v>0</v>
      </c>
    </row>
    <row r="131" spans="1:20" ht="15.4" x14ac:dyDescent="0.45">
      <c r="A131" s="12" t="s">
        <v>279</v>
      </c>
      <c r="B131" s="59" t="s">
        <v>279</v>
      </c>
      <c r="D131" s="34">
        <f>July!P232</f>
        <v>0</v>
      </c>
      <c r="E131" s="34">
        <f>August!P232</f>
        <v>0</v>
      </c>
      <c r="F131" s="34">
        <f>September!P232</f>
        <v>0</v>
      </c>
      <c r="G131" s="34">
        <f t="shared" si="39"/>
        <v>0</v>
      </c>
      <c r="H131" s="9">
        <f>October!P232</f>
        <v>0</v>
      </c>
      <c r="I131" s="9">
        <f>November!P232</f>
        <v>0</v>
      </c>
      <c r="J131" s="9">
        <f>December!P232</f>
        <v>0</v>
      </c>
      <c r="K131" s="9">
        <f t="shared" si="40"/>
        <v>0</v>
      </c>
      <c r="L131" s="37">
        <f>January!P232</f>
        <v>0</v>
      </c>
      <c r="M131" s="37">
        <f>February!P232</f>
        <v>0</v>
      </c>
      <c r="N131" s="37">
        <f>March!P232</f>
        <v>0</v>
      </c>
      <c r="O131" s="38">
        <f t="shared" si="41"/>
        <v>0</v>
      </c>
      <c r="P131" s="6">
        <f>April!P232</f>
        <v>0</v>
      </c>
      <c r="Q131" s="6">
        <f>May!P232</f>
        <v>0</v>
      </c>
      <c r="R131" s="6">
        <f>June!P232</f>
        <v>0</v>
      </c>
      <c r="S131" s="6">
        <f t="shared" si="42"/>
        <v>0</v>
      </c>
      <c r="T131" s="40">
        <f t="shared" si="38"/>
        <v>0</v>
      </c>
    </row>
    <row r="132" spans="1:20" ht="15.4" x14ac:dyDescent="0.45">
      <c r="A132" s="12" t="s">
        <v>280</v>
      </c>
      <c r="B132" s="59" t="s">
        <v>280</v>
      </c>
      <c r="D132" s="34">
        <f>July!P233</f>
        <v>0</v>
      </c>
      <c r="E132" s="34">
        <f>August!P233</f>
        <v>0</v>
      </c>
      <c r="F132" s="34">
        <f>September!P233</f>
        <v>0</v>
      </c>
      <c r="G132" s="34">
        <f t="shared" si="39"/>
        <v>0</v>
      </c>
      <c r="H132" s="9">
        <f>October!P233</f>
        <v>0</v>
      </c>
      <c r="I132" s="9">
        <f>November!P233</f>
        <v>0</v>
      </c>
      <c r="J132" s="9">
        <f>December!P233</f>
        <v>0</v>
      </c>
      <c r="K132" s="9">
        <f t="shared" si="40"/>
        <v>0</v>
      </c>
      <c r="L132" s="37">
        <f>January!P233</f>
        <v>0</v>
      </c>
      <c r="M132" s="37">
        <f>February!P233</f>
        <v>0</v>
      </c>
      <c r="N132" s="37">
        <f>March!P233</f>
        <v>0</v>
      </c>
      <c r="O132" s="38">
        <f t="shared" si="41"/>
        <v>0</v>
      </c>
      <c r="P132" s="6">
        <f>April!P233</f>
        <v>0</v>
      </c>
      <c r="Q132" s="6">
        <f>May!P233</f>
        <v>0</v>
      </c>
      <c r="R132" s="6">
        <f>June!P233</f>
        <v>0</v>
      </c>
      <c r="S132" s="6">
        <f t="shared" si="42"/>
        <v>0</v>
      </c>
      <c r="T132" s="40">
        <f t="shared" si="38"/>
        <v>0</v>
      </c>
    </row>
    <row r="133" spans="1:20" ht="15.4" x14ac:dyDescent="0.45">
      <c r="A133" s="12" t="s">
        <v>281</v>
      </c>
      <c r="B133" s="59" t="s">
        <v>281</v>
      </c>
      <c r="D133" s="34">
        <f>July!P234</f>
        <v>0</v>
      </c>
      <c r="E133" s="34">
        <f>August!P234</f>
        <v>0</v>
      </c>
      <c r="F133" s="34">
        <f>September!P234</f>
        <v>0</v>
      </c>
      <c r="G133" s="34">
        <f t="shared" si="39"/>
        <v>0</v>
      </c>
      <c r="H133" s="9">
        <f>October!P234</f>
        <v>0</v>
      </c>
      <c r="I133" s="9">
        <f>November!P234</f>
        <v>0</v>
      </c>
      <c r="J133" s="9">
        <f>December!P234</f>
        <v>0</v>
      </c>
      <c r="K133" s="9">
        <f t="shared" si="40"/>
        <v>0</v>
      </c>
      <c r="L133" s="37">
        <f>January!P234</f>
        <v>0</v>
      </c>
      <c r="M133" s="37">
        <f>February!P234</f>
        <v>0</v>
      </c>
      <c r="N133" s="37">
        <f>March!P234</f>
        <v>0</v>
      </c>
      <c r="O133" s="38">
        <f t="shared" si="41"/>
        <v>0</v>
      </c>
      <c r="P133" s="6">
        <f>April!P234</f>
        <v>0</v>
      </c>
      <c r="Q133" s="6">
        <f>May!P234</f>
        <v>0</v>
      </c>
      <c r="R133" s="6">
        <f>June!P234</f>
        <v>0</v>
      </c>
      <c r="S133" s="6">
        <f t="shared" si="42"/>
        <v>0</v>
      </c>
      <c r="T133" s="40">
        <f t="shared" si="38"/>
        <v>0</v>
      </c>
    </row>
    <row r="134" spans="1:20" ht="15.4" x14ac:dyDescent="0.45">
      <c r="A134" s="12" t="s">
        <v>282</v>
      </c>
      <c r="B134" s="59" t="s">
        <v>282</v>
      </c>
      <c r="D134" s="34">
        <f>July!P235</f>
        <v>0</v>
      </c>
      <c r="E134" s="34">
        <f>August!P235</f>
        <v>0</v>
      </c>
      <c r="F134" s="34">
        <f>September!P235</f>
        <v>0</v>
      </c>
      <c r="G134" s="34">
        <f t="shared" si="39"/>
        <v>0</v>
      </c>
      <c r="H134" s="9">
        <f>October!P235</f>
        <v>0</v>
      </c>
      <c r="I134" s="9">
        <f>November!P235</f>
        <v>0</v>
      </c>
      <c r="J134" s="9">
        <f>December!P235</f>
        <v>0</v>
      </c>
      <c r="K134" s="9">
        <f t="shared" si="40"/>
        <v>0</v>
      </c>
      <c r="L134" s="37">
        <f>January!P235</f>
        <v>0</v>
      </c>
      <c r="M134" s="37">
        <f>February!P235</f>
        <v>0</v>
      </c>
      <c r="N134" s="37">
        <f>March!P235</f>
        <v>0</v>
      </c>
      <c r="O134" s="38">
        <f t="shared" si="41"/>
        <v>0</v>
      </c>
      <c r="P134" s="6">
        <f>April!P235</f>
        <v>0</v>
      </c>
      <c r="Q134" s="6">
        <f>May!P235</f>
        <v>0</v>
      </c>
      <c r="R134" s="6">
        <f>June!P235</f>
        <v>0</v>
      </c>
      <c r="S134" s="6">
        <f t="shared" si="42"/>
        <v>0</v>
      </c>
      <c r="T134" s="40">
        <f t="shared" si="38"/>
        <v>0</v>
      </c>
    </row>
    <row r="135" spans="1:20" ht="15.4" x14ac:dyDescent="0.45">
      <c r="A135" s="12" t="s">
        <v>283</v>
      </c>
      <c r="B135" s="59" t="s">
        <v>283</v>
      </c>
      <c r="D135" s="34">
        <f>July!P236</f>
        <v>0</v>
      </c>
      <c r="E135" s="34">
        <f>August!P236</f>
        <v>0</v>
      </c>
      <c r="F135" s="34">
        <f>September!P236</f>
        <v>0</v>
      </c>
      <c r="G135" s="34">
        <f t="shared" si="39"/>
        <v>0</v>
      </c>
      <c r="H135" s="9">
        <f>October!P236</f>
        <v>0</v>
      </c>
      <c r="I135" s="9">
        <f>November!P236</f>
        <v>0</v>
      </c>
      <c r="J135" s="9">
        <f>December!P236</f>
        <v>0</v>
      </c>
      <c r="K135" s="9">
        <f t="shared" si="40"/>
        <v>0</v>
      </c>
      <c r="L135" s="37">
        <f>January!P236</f>
        <v>0</v>
      </c>
      <c r="M135" s="37">
        <f>February!P236</f>
        <v>0</v>
      </c>
      <c r="N135" s="37">
        <f>March!P236</f>
        <v>0</v>
      </c>
      <c r="O135" s="38">
        <f t="shared" si="41"/>
        <v>0</v>
      </c>
      <c r="P135" s="6">
        <f>April!P236</f>
        <v>0</v>
      </c>
      <c r="Q135" s="6">
        <f>May!P236</f>
        <v>0</v>
      </c>
      <c r="R135" s="6">
        <f>June!P236</f>
        <v>0</v>
      </c>
      <c r="S135" s="6">
        <f t="shared" si="42"/>
        <v>0</v>
      </c>
      <c r="T135" s="40">
        <f t="shared" si="38"/>
        <v>0</v>
      </c>
    </row>
    <row r="136" spans="1:20" ht="15.4" x14ac:dyDescent="0.45">
      <c r="A136" s="12" t="s">
        <v>284</v>
      </c>
      <c r="B136" s="60" t="s">
        <v>284</v>
      </c>
      <c r="D136" s="34">
        <f>July!P237</f>
        <v>0</v>
      </c>
      <c r="E136" s="34">
        <f>August!P237</f>
        <v>0</v>
      </c>
      <c r="F136" s="34">
        <f>September!P237</f>
        <v>0</v>
      </c>
      <c r="G136" s="34">
        <f t="shared" si="39"/>
        <v>0</v>
      </c>
      <c r="H136" s="9">
        <f>October!P237</f>
        <v>0</v>
      </c>
      <c r="I136" s="9">
        <f>November!P237</f>
        <v>0</v>
      </c>
      <c r="J136" s="9">
        <f>December!P237</f>
        <v>0</v>
      </c>
      <c r="K136" s="9">
        <f t="shared" si="40"/>
        <v>0</v>
      </c>
      <c r="L136" s="37">
        <f>January!P237</f>
        <v>0</v>
      </c>
      <c r="M136" s="37">
        <f>February!P237</f>
        <v>0</v>
      </c>
      <c r="N136" s="37">
        <f>March!P237</f>
        <v>0</v>
      </c>
      <c r="O136" s="38">
        <f t="shared" si="41"/>
        <v>0</v>
      </c>
      <c r="P136" s="6">
        <f>April!P237</f>
        <v>0</v>
      </c>
      <c r="Q136" s="6">
        <f>May!P237</f>
        <v>0</v>
      </c>
      <c r="R136" s="6">
        <f>June!P237</f>
        <v>0</v>
      </c>
      <c r="S136" s="6">
        <f t="shared" si="42"/>
        <v>0</v>
      </c>
      <c r="T136" s="40">
        <f t="shared" si="38"/>
        <v>0</v>
      </c>
    </row>
    <row r="137" spans="1:20" ht="15.4" x14ac:dyDescent="0.45">
      <c r="A137" s="60"/>
      <c r="B137" s="12"/>
    </row>
    <row r="138" spans="1:20" hidden="1" x14ac:dyDescent="0.45">
      <c r="A138" s="41" t="s">
        <v>272</v>
      </c>
      <c r="B138" s="12"/>
    </row>
    <row r="139" spans="1:20" hidden="1" x14ac:dyDescent="0.45">
      <c r="A139" s="15" t="s">
        <v>57</v>
      </c>
      <c r="B139" s="16" t="s">
        <v>57</v>
      </c>
    </row>
    <row r="140" spans="1:20" hidden="1" x14ac:dyDescent="0.45">
      <c r="A140" s="15" t="s">
        <v>58</v>
      </c>
      <c r="B140" s="16" t="s">
        <v>58</v>
      </c>
    </row>
    <row r="141" spans="1:20" hidden="1" x14ac:dyDescent="0.45">
      <c r="A141" s="15" t="s">
        <v>59</v>
      </c>
      <c r="B141" s="16" t="s">
        <v>59</v>
      </c>
    </row>
    <row r="142" spans="1:20" hidden="1" x14ac:dyDescent="0.45">
      <c r="A142" s="15" t="s">
        <v>60</v>
      </c>
      <c r="B142" s="16" t="s">
        <v>60</v>
      </c>
    </row>
    <row r="143" spans="1:20" hidden="1" x14ac:dyDescent="0.45">
      <c r="A143" s="15" t="s">
        <v>61</v>
      </c>
      <c r="B143" s="16" t="s">
        <v>61</v>
      </c>
    </row>
    <row r="144" spans="1:20" hidden="1" x14ac:dyDescent="0.45">
      <c r="A144" s="15" t="s">
        <v>62</v>
      </c>
      <c r="B144" s="16" t="s">
        <v>62</v>
      </c>
    </row>
    <row r="145" spans="1:20" hidden="1" x14ac:dyDescent="0.45">
      <c r="A145" s="15" t="s">
        <v>63</v>
      </c>
      <c r="B145" s="16" t="s">
        <v>63</v>
      </c>
    </row>
    <row r="146" spans="1:20" hidden="1" x14ac:dyDescent="0.45">
      <c r="A146" s="15" t="s">
        <v>64</v>
      </c>
      <c r="B146" s="16" t="s">
        <v>64</v>
      </c>
    </row>
    <row r="147" spans="1:20" hidden="1" x14ac:dyDescent="0.45">
      <c r="A147" s="15" t="s">
        <v>65</v>
      </c>
      <c r="B147" s="16" t="s">
        <v>65</v>
      </c>
    </row>
    <row r="148" spans="1:20" hidden="1" x14ac:dyDescent="0.45">
      <c r="A148" s="15" t="s">
        <v>66</v>
      </c>
      <c r="B148" s="16" t="s">
        <v>66</v>
      </c>
    </row>
    <row r="149" spans="1:20" hidden="1" x14ac:dyDescent="0.45">
      <c r="A149" s="15" t="s">
        <v>67</v>
      </c>
      <c r="B149" s="16" t="s">
        <v>67</v>
      </c>
    </row>
    <row r="150" spans="1:20" hidden="1" x14ac:dyDescent="0.45">
      <c r="A150" s="15" t="s">
        <v>68</v>
      </c>
      <c r="B150" s="16" t="s">
        <v>68</v>
      </c>
    </row>
    <row r="151" spans="1:20" hidden="1" x14ac:dyDescent="0.45">
      <c r="A151" s="15" t="s">
        <v>69</v>
      </c>
      <c r="B151" s="16" t="s">
        <v>69</v>
      </c>
    </row>
    <row r="152" spans="1:20" hidden="1" x14ac:dyDescent="0.45">
      <c r="A152" s="15" t="s">
        <v>70</v>
      </c>
      <c r="B152" s="16" t="s">
        <v>70</v>
      </c>
    </row>
    <row r="153" spans="1:20" hidden="1" x14ac:dyDescent="0.45">
      <c r="A153" s="15" t="s">
        <v>71</v>
      </c>
      <c r="B153" s="16" t="s">
        <v>71</v>
      </c>
      <c r="M153" s="37" t="s">
        <v>240</v>
      </c>
    </row>
    <row r="154" spans="1:20" hidden="1" x14ac:dyDescent="0.45">
      <c r="A154" s="15" t="s">
        <v>72</v>
      </c>
      <c r="B154" s="16" t="s">
        <v>72</v>
      </c>
    </row>
    <row r="155" spans="1:20" hidden="1" x14ac:dyDescent="0.45">
      <c r="A155" s="15"/>
      <c r="B155" s="16"/>
    </row>
    <row r="156" spans="1:20" x14ac:dyDescent="0.45">
      <c r="A156" s="41" t="s">
        <v>273</v>
      </c>
      <c r="B156" s="15"/>
    </row>
    <row r="157" spans="1:20" x14ac:dyDescent="0.45">
      <c r="A157" s="15" t="s">
        <v>73</v>
      </c>
      <c r="B157" s="16" t="s">
        <v>73</v>
      </c>
      <c r="D157" s="34">
        <f>July!T203</f>
        <v>0</v>
      </c>
      <c r="E157" s="34">
        <f>August!T203</f>
        <v>0</v>
      </c>
      <c r="F157" s="34">
        <f>September!T203</f>
        <v>0</v>
      </c>
      <c r="G157" s="34">
        <f>SUM(D157:F157)</f>
        <v>0</v>
      </c>
      <c r="H157" s="9">
        <f>October!T203</f>
        <v>0</v>
      </c>
      <c r="I157" s="9">
        <f>November!T203</f>
        <v>0</v>
      </c>
      <c r="J157" s="9">
        <f>December!T203</f>
        <v>0</v>
      </c>
      <c r="K157" s="9">
        <f>SUM(H157:J157)</f>
        <v>0</v>
      </c>
      <c r="L157" s="37">
        <f>January!T203</f>
        <v>0</v>
      </c>
      <c r="M157" s="37">
        <f>February!T203</f>
        <v>0</v>
      </c>
      <c r="N157" s="37">
        <f>March!T203</f>
        <v>0</v>
      </c>
      <c r="O157" s="38">
        <f>SUM(L157:N157)</f>
        <v>0</v>
      </c>
      <c r="P157" s="6">
        <f>April!T203</f>
        <v>0</v>
      </c>
      <c r="Q157" s="6">
        <f>May!T203</f>
        <v>0</v>
      </c>
      <c r="R157" s="6">
        <f>June!T203</f>
        <v>0</v>
      </c>
      <c r="S157" s="6">
        <f>SUM(P157:R157)</f>
        <v>0</v>
      </c>
      <c r="T157" s="40">
        <f t="shared" ref="T157:T173" si="43">SUM(G157,K157,O157,S157)</f>
        <v>0</v>
      </c>
    </row>
    <row r="158" spans="1:20" x14ac:dyDescent="0.45">
      <c r="A158" s="15" t="s">
        <v>74</v>
      </c>
      <c r="B158" s="16" t="s">
        <v>74</v>
      </c>
      <c r="D158" s="34">
        <f>July!T204</f>
        <v>0</v>
      </c>
      <c r="E158" s="34">
        <f>August!T204</f>
        <v>0</v>
      </c>
      <c r="F158" s="34">
        <f>September!T204</f>
        <v>0</v>
      </c>
      <c r="G158" s="34">
        <f t="shared" ref="G158:G173" si="44">SUM(D158:F158)</f>
        <v>0</v>
      </c>
      <c r="H158" s="9">
        <f>October!T204</f>
        <v>0</v>
      </c>
      <c r="I158" s="9">
        <f>November!T204</f>
        <v>0</v>
      </c>
      <c r="J158" s="9">
        <f>December!T204</f>
        <v>0</v>
      </c>
      <c r="K158" s="9">
        <f t="shared" ref="K158:K173" si="45">SUM(H158:J158)</f>
        <v>0</v>
      </c>
      <c r="L158" s="37">
        <f>January!T204</f>
        <v>0</v>
      </c>
      <c r="M158" s="37">
        <f>February!T204</f>
        <v>0</v>
      </c>
      <c r="N158" s="37">
        <f>March!T204</f>
        <v>0</v>
      </c>
      <c r="O158" s="38">
        <f t="shared" ref="O158:O173" si="46">SUM(L158:N158)</f>
        <v>0</v>
      </c>
      <c r="P158" s="6">
        <f>April!T204</f>
        <v>0</v>
      </c>
      <c r="Q158" s="6">
        <f>May!T204</f>
        <v>0</v>
      </c>
      <c r="R158" s="6">
        <f>June!T204</f>
        <v>0</v>
      </c>
      <c r="S158" s="6">
        <f t="shared" ref="S158:S173" si="47">SUM(P158:R158)</f>
        <v>0</v>
      </c>
      <c r="T158" s="40">
        <f t="shared" si="43"/>
        <v>0</v>
      </c>
    </row>
    <row r="159" spans="1:20" x14ac:dyDescent="0.45">
      <c r="A159" s="15" t="s">
        <v>75</v>
      </c>
      <c r="B159" s="16" t="s">
        <v>75</v>
      </c>
      <c r="D159" s="34">
        <f>July!T205</f>
        <v>0</v>
      </c>
      <c r="E159" s="34">
        <f>August!T205</f>
        <v>0</v>
      </c>
      <c r="F159" s="34">
        <f>September!T205</f>
        <v>0</v>
      </c>
      <c r="G159" s="34">
        <f t="shared" si="44"/>
        <v>0</v>
      </c>
      <c r="H159" s="9">
        <f>October!T205</f>
        <v>0</v>
      </c>
      <c r="I159" s="9">
        <f>November!T205</f>
        <v>0</v>
      </c>
      <c r="J159" s="9">
        <f>December!T205</f>
        <v>0</v>
      </c>
      <c r="K159" s="9">
        <f t="shared" si="45"/>
        <v>0</v>
      </c>
      <c r="L159" s="37">
        <f>January!T205</f>
        <v>0</v>
      </c>
      <c r="M159" s="37">
        <f>February!T205</f>
        <v>0</v>
      </c>
      <c r="N159" s="37">
        <f>March!T205</f>
        <v>0</v>
      </c>
      <c r="O159" s="38">
        <f t="shared" si="46"/>
        <v>0</v>
      </c>
      <c r="P159" s="6">
        <f>April!T205</f>
        <v>0</v>
      </c>
      <c r="Q159" s="6">
        <f>May!T205</f>
        <v>0</v>
      </c>
      <c r="R159" s="6">
        <f>June!T205</f>
        <v>0</v>
      </c>
      <c r="S159" s="6">
        <f t="shared" si="47"/>
        <v>0</v>
      </c>
      <c r="T159" s="40">
        <f t="shared" si="43"/>
        <v>0</v>
      </c>
    </row>
    <row r="160" spans="1:20" x14ac:dyDescent="0.45">
      <c r="A160" s="15" t="s">
        <v>76</v>
      </c>
      <c r="B160" s="16" t="s">
        <v>76</v>
      </c>
      <c r="D160" s="34">
        <f>July!T206</f>
        <v>0</v>
      </c>
      <c r="E160" s="34">
        <f>August!T206</f>
        <v>0</v>
      </c>
      <c r="F160" s="34">
        <f>September!T206</f>
        <v>0</v>
      </c>
      <c r="G160" s="34">
        <f t="shared" si="44"/>
        <v>0</v>
      </c>
      <c r="H160" s="9">
        <f>October!T206</f>
        <v>0</v>
      </c>
      <c r="I160" s="9">
        <f>November!T206</f>
        <v>0</v>
      </c>
      <c r="J160" s="9">
        <f>December!T206</f>
        <v>0</v>
      </c>
      <c r="K160" s="9">
        <f t="shared" si="45"/>
        <v>0</v>
      </c>
      <c r="L160" s="37">
        <f>January!T206</f>
        <v>0</v>
      </c>
      <c r="M160" s="37">
        <f>February!T206</f>
        <v>0</v>
      </c>
      <c r="N160" s="37">
        <f>March!T206</f>
        <v>0</v>
      </c>
      <c r="O160" s="38">
        <f t="shared" si="46"/>
        <v>0</v>
      </c>
      <c r="P160" s="6">
        <f>April!T206</f>
        <v>0</v>
      </c>
      <c r="Q160" s="6">
        <f>May!T206</f>
        <v>0</v>
      </c>
      <c r="R160" s="6">
        <f>June!T206</f>
        <v>0</v>
      </c>
      <c r="S160" s="6">
        <f t="shared" si="47"/>
        <v>0</v>
      </c>
      <c r="T160" s="40">
        <f t="shared" si="43"/>
        <v>0</v>
      </c>
    </row>
    <row r="161" spans="1:20" x14ac:dyDescent="0.45">
      <c r="A161" s="15" t="s">
        <v>77</v>
      </c>
      <c r="B161" s="16" t="s">
        <v>77</v>
      </c>
      <c r="D161" s="34">
        <f>July!T207</f>
        <v>0</v>
      </c>
      <c r="E161" s="34">
        <f>August!T207</f>
        <v>0</v>
      </c>
      <c r="F161" s="34">
        <f>September!T207</f>
        <v>0</v>
      </c>
      <c r="G161" s="34">
        <f t="shared" si="44"/>
        <v>0</v>
      </c>
      <c r="H161" s="9">
        <f>October!T207</f>
        <v>0</v>
      </c>
      <c r="I161" s="9">
        <f>November!T207</f>
        <v>0</v>
      </c>
      <c r="J161" s="9">
        <f>December!T207</f>
        <v>0</v>
      </c>
      <c r="K161" s="9">
        <f t="shared" si="45"/>
        <v>0</v>
      </c>
      <c r="L161" s="37">
        <f>January!T207</f>
        <v>0</v>
      </c>
      <c r="M161" s="37">
        <f>February!T207</f>
        <v>0</v>
      </c>
      <c r="N161" s="37">
        <f>March!T207</f>
        <v>0</v>
      </c>
      <c r="O161" s="38">
        <f t="shared" si="46"/>
        <v>0</v>
      </c>
      <c r="P161" s="6">
        <f>April!T207</f>
        <v>0</v>
      </c>
      <c r="Q161" s="6">
        <f>May!T207</f>
        <v>0</v>
      </c>
      <c r="R161" s="6">
        <f>June!T207</f>
        <v>0</v>
      </c>
      <c r="S161" s="6">
        <f t="shared" si="47"/>
        <v>0</v>
      </c>
      <c r="T161" s="40">
        <f t="shared" si="43"/>
        <v>0</v>
      </c>
    </row>
    <row r="162" spans="1:20" x14ac:dyDescent="0.45">
      <c r="A162" s="15" t="s">
        <v>78</v>
      </c>
      <c r="B162" s="16" t="s">
        <v>78</v>
      </c>
      <c r="D162" s="34">
        <f>July!T208</f>
        <v>0</v>
      </c>
      <c r="E162" s="34">
        <f>August!T208</f>
        <v>0</v>
      </c>
      <c r="F162" s="34">
        <f>September!T208</f>
        <v>0</v>
      </c>
      <c r="G162" s="34">
        <f t="shared" si="44"/>
        <v>0</v>
      </c>
      <c r="H162" s="9">
        <f>October!T208</f>
        <v>0</v>
      </c>
      <c r="I162" s="9">
        <f>November!T208</f>
        <v>0</v>
      </c>
      <c r="J162" s="9">
        <f>December!T208</f>
        <v>0</v>
      </c>
      <c r="K162" s="9">
        <f t="shared" si="45"/>
        <v>0</v>
      </c>
      <c r="L162" s="37">
        <f>January!T208</f>
        <v>0</v>
      </c>
      <c r="M162" s="37">
        <f>February!T208</f>
        <v>0</v>
      </c>
      <c r="N162" s="37">
        <f>March!T208</f>
        <v>0</v>
      </c>
      <c r="O162" s="38">
        <f t="shared" si="46"/>
        <v>0</v>
      </c>
      <c r="P162" s="6">
        <f>April!T208</f>
        <v>0</v>
      </c>
      <c r="Q162" s="6">
        <f>May!T208</f>
        <v>0</v>
      </c>
      <c r="R162" s="6">
        <f>June!T208</f>
        <v>0</v>
      </c>
      <c r="S162" s="6">
        <f t="shared" si="47"/>
        <v>0</v>
      </c>
      <c r="T162" s="40">
        <f t="shared" si="43"/>
        <v>0</v>
      </c>
    </row>
    <row r="163" spans="1:20" x14ac:dyDescent="0.45">
      <c r="A163" s="15" t="s">
        <v>79</v>
      </c>
      <c r="B163" s="16" t="s">
        <v>79</v>
      </c>
      <c r="D163" s="34">
        <f>July!T209</f>
        <v>0</v>
      </c>
      <c r="E163" s="34">
        <f>August!T209</f>
        <v>0</v>
      </c>
      <c r="F163" s="34">
        <f>September!T209</f>
        <v>0</v>
      </c>
      <c r="G163" s="34">
        <f t="shared" si="44"/>
        <v>0</v>
      </c>
      <c r="H163" s="9">
        <f>October!T209</f>
        <v>0</v>
      </c>
      <c r="I163" s="9">
        <f>November!T209</f>
        <v>0</v>
      </c>
      <c r="J163" s="9">
        <f>December!T209</f>
        <v>0</v>
      </c>
      <c r="K163" s="9">
        <f t="shared" si="45"/>
        <v>0</v>
      </c>
      <c r="L163" s="37">
        <f>January!T209</f>
        <v>0</v>
      </c>
      <c r="M163" s="37">
        <f>February!T209</f>
        <v>0</v>
      </c>
      <c r="N163" s="37">
        <f>March!T209</f>
        <v>0</v>
      </c>
      <c r="O163" s="38">
        <f t="shared" si="46"/>
        <v>0</v>
      </c>
      <c r="P163" s="6">
        <f>April!T209</f>
        <v>0</v>
      </c>
      <c r="Q163" s="6">
        <f>May!T209</f>
        <v>0</v>
      </c>
      <c r="R163" s="6">
        <f>June!T209</f>
        <v>0</v>
      </c>
      <c r="S163" s="6">
        <f t="shared" si="47"/>
        <v>0</v>
      </c>
      <c r="T163" s="40">
        <f t="shared" si="43"/>
        <v>0</v>
      </c>
    </row>
    <row r="164" spans="1:20" x14ac:dyDescent="0.45">
      <c r="A164" s="15" t="s">
        <v>80</v>
      </c>
      <c r="B164" s="16" t="s">
        <v>80</v>
      </c>
      <c r="D164" s="34">
        <f>July!T210</f>
        <v>0</v>
      </c>
      <c r="E164" s="34">
        <f>August!T210</f>
        <v>0</v>
      </c>
      <c r="F164" s="34">
        <f>September!T210</f>
        <v>0</v>
      </c>
      <c r="G164" s="34">
        <f t="shared" si="44"/>
        <v>0</v>
      </c>
      <c r="H164" s="9">
        <f>October!T210</f>
        <v>0</v>
      </c>
      <c r="I164" s="9">
        <f>November!T210</f>
        <v>0</v>
      </c>
      <c r="J164" s="9">
        <f>December!T210</f>
        <v>0</v>
      </c>
      <c r="K164" s="9">
        <f t="shared" si="45"/>
        <v>0</v>
      </c>
      <c r="L164" s="37">
        <f>January!T210</f>
        <v>0</v>
      </c>
      <c r="M164" s="37">
        <f>February!T210</f>
        <v>0</v>
      </c>
      <c r="N164" s="37">
        <f>March!T210</f>
        <v>0</v>
      </c>
      <c r="O164" s="38">
        <f t="shared" si="46"/>
        <v>0</v>
      </c>
      <c r="P164" s="6">
        <f>April!T210</f>
        <v>0</v>
      </c>
      <c r="Q164" s="6">
        <f>May!T210</f>
        <v>0</v>
      </c>
      <c r="R164" s="6">
        <f>June!T210</f>
        <v>0</v>
      </c>
      <c r="S164" s="6">
        <f t="shared" si="47"/>
        <v>0</v>
      </c>
      <c r="T164" s="40">
        <f t="shared" si="43"/>
        <v>0</v>
      </c>
    </row>
    <row r="165" spans="1:20" x14ac:dyDescent="0.45">
      <c r="A165" s="15" t="s">
        <v>81</v>
      </c>
      <c r="B165" s="16" t="s">
        <v>81</v>
      </c>
      <c r="D165" s="34">
        <f>July!T211</f>
        <v>0</v>
      </c>
      <c r="E165" s="34">
        <f>August!T211</f>
        <v>0</v>
      </c>
      <c r="F165" s="34">
        <f>September!T211</f>
        <v>0</v>
      </c>
      <c r="G165" s="34">
        <f t="shared" si="44"/>
        <v>0</v>
      </c>
      <c r="H165" s="9">
        <f>October!T211</f>
        <v>0</v>
      </c>
      <c r="I165" s="9">
        <f>November!T211</f>
        <v>0</v>
      </c>
      <c r="J165" s="9">
        <f>December!T211</f>
        <v>0</v>
      </c>
      <c r="K165" s="9">
        <f t="shared" si="45"/>
        <v>0</v>
      </c>
      <c r="L165" s="37">
        <f>January!T211</f>
        <v>0</v>
      </c>
      <c r="M165" s="37">
        <f>February!T211</f>
        <v>0</v>
      </c>
      <c r="N165" s="37">
        <f>March!T211</f>
        <v>0</v>
      </c>
      <c r="O165" s="38">
        <f t="shared" si="46"/>
        <v>0</v>
      </c>
      <c r="P165" s="6">
        <f>April!T211</f>
        <v>0</v>
      </c>
      <c r="Q165" s="6">
        <f>May!T211</f>
        <v>0</v>
      </c>
      <c r="R165" s="6">
        <f>June!T211</f>
        <v>0</v>
      </c>
      <c r="S165" s="6">
        <f t="shared" si="47"/>
        <v>0</v>
      </c>
      <c r="T165" s="40">
        <f t="shared" si="43"/>
        <v>0</v>
      </c>
    </row>
    <row r="166" spans="1:20" x14ac:dyDescent="0.45">
      <c r="A166" s="15" t="s">
        <v>82</v>
      </c>
      <c r="B166" s="16" t="s">
        <v>82</v>
      </c>
      <c r="D166" s="34">
        <f>July!T212</f>
        <v>0</v>
      </c>
      <c r="E166" s="34">
        <f>August!T212</f>
        <v>0</v>
      </c>
      <c r="F166" s="34">
        <f>September!T212</f>
        <v>0</v>
      </c>
      <c r="G166" s="34">
        <f t="shared" si="44"/>
        <v>0</v>
      </c>
      <c r="H166" s="9">
        <f>October!T212</f>
        <v>0</v>
      </c>
      <c r="I166" s="9">
        <f>November!T212</f>
        <v>0</v>
      </c>
      <c r="J166" s="9">
        <f>December!T212</f>
        <v>0</v>
      </c>
      <c r="K166" s="9">
        <f t="shared" si="45"/>
        <v>0</v>
      </c>
      <c r="L166" s="37">
        <f>January!T212</f>
        <v>0</v>
      </c>
      <c r="M166" s="37">
        <f>February!T212</f>
        <v>0</v>
      </c>
      <c r="N166" s="37">
        <f>March!T212</f>
        <v>0</v>
      </c>
      <c r="O166" s="38">
        <f t="shared" si="46"/>
        <v>0</v>
      </c>
      <c r="P166" s="6">
        <f>April!T212</f>
        <v>0</v>
      </c>
      <c r="Q166" s="6">
        <f>May!T212</f>
        <v>0</v>
      </c>
      <c r="R166" s="6">
        <f>June!T212</f>
        <v>0</v>
      </c>
      <c r="S166" s="6">
        <f t="shared" si="47"/>
        <v>0</v>
      </c>
      <c r="T166" s="40">
        <f t="shared" si="43"/>
        <v>0</v>
      </c>
    </row>
    <row r="167" spans="1:20" x14ac:dyDescent="0.45">
      <c r="A167" s="15" t="s">
        <v>83</v>
      </c>
      <c r="B167" s="16" t="s">
        <v>83</v>
      </c>
      <c r="D167" s="34">
        <f>July!T213</f>
        <v>0</v>
      </c>
      <c r="E167" s="34">
        <f>August!T213</f>
        <v>0</v>
      </c>
      <c r="F167" s="34">
        <f>September!T213</f>
        <v>0</v>
      </c>
      <c r="G167" s="34">
        <f t="shared" si="44"/>
        <v>0</v>
      </c>
      <c r="H167" s="9">
        <f>October!T213</f>
        <v>0</v>
      </c>
      <c r="I167" s="9">
        <f>November!T213</f>
        <v>0</v>
      </c>
      <c r="J167" s="9">
        <f>December!T213</f>
        <v>0</v>
      </c>
      <c r="K167" s="9">
        <f t="shared" si="45"/>
        <v>0</v>
      </c>
      <c r="L167" s="37">
        <f>January!T213</f>
        <v>0</v>
      </c>
      <c r="M167" s="37">
        <f>February!T213</f>
        <v>0</v>
      </c>
      <c r="N167" s="37">
        <f>March!T213</f>
        <v>0</v>
      </c>
      <c r="O167" s="38">
        <f t="shared" si="46"/>
        <v>0</v>
      </c>
      <c r="P167" s="6">
        <f>April!T213</f>
        <v>0</v>
      </c>
      <c r="Q167" s="6">
        <f>May!T213</f>
        <v>0</v>
      </c>
      <c r="R167" s="6">
        <f>June!T213</f>
        <v>0</v>
      </c>
      <c r="S167" s="6">
        <f t="shared" si="47"/>
        <v>0</v>
      </c>
      <c r="T167" s="40">
        <f t="shared" si="43"/>
        <v>0</v>
      </c>
    </row>
    <row r="168" spans="1:20" x14ac:dyDescent="0.45">
      <c r="A168" s="15" t="s">
        <v>84</v>
      </c>
      <c r="B168" s="16" t="s">
        <v>84</v>
      </c>
      <c r="D168" s="34">
        <f>July!T214</f>
        <v>0</v>
      </c>
      <c r="E168" s="34">
        <f>August!T214</f>
        <v>0</v>
      </c>
      <c r="F168" s="34">
        <f>September!T214</f>
        <v>0</v>
      </c>
      <c r="G168" s="34">
        <f t="shared" si="44"/>
        <v>0</v>
      </c>
      <c r="H168" s="9">
        <f>October!T214</f>
        <v>0</v>
      </c>
      <c r="I168" s="9">
        <f>November!T214</f>
        <v>0</v>
      </c>
      <c r="J168" s="9">
        <f>December!T214</f>
        <v>0</v>
      </c>
      <c r="K168" s="9">
        <f t="shared" si="45"/>
        <v>0</v>
      </c>
      <c r="L168" s="37">
        <f>January!T214</f>
        <v>0</v>
      </c>
      <c r="M168" s="37">
        <f>February!T214</f>
        <v>0</v>
      </c>
      <c r="N168" s="37">
        <f>March!T214</f>
        <v>0</v>
      </c>
      <c r="O168" s="38">
        <f t="shared" si="46"/>
        <v>0</v>
      </c>
      <c r="P168" s="6">
        <f>April!T214</f>
        <v>0</v>
      </c>
      <c r="Q168" s="6">
        <f>May!T214</f>
        <v>0</v>
      </c>
      <c r="R168" s="6">
        <f>June!T214</f>
        <v>0</v>
      </c>
      <c r="S168" s="6">
        <f t="shared" si="47"/>
        <v>0</v>
      </c>
      <c r="T168" s="40">
        <f t="shared" si="43"/>
        <v>0</v>
      </c>
    </row>
    <row r="169" spans="1:20" x14ac:dyDescent="0.45">
      <c r="A169" s="15" t="s">
        <v>85</v>
      </c>
      <c r="B169" s="16" t="s">
        <v>85</v>
      </c>
      <c r="D169" s="34">
        <f>July!T215</f>
        <v>0</v>
      </c>
      <c r="E169" s="34">
        <f>August!T215</f>
        <v>0</v>
      </c>
      <c r="F169" s="34">
        <f>September!T215</f>
        <v>0</v>
      </c>
      <c r="G169" s="34">
        <f t="shared" si="44"/>
        <v>0</v>
      </c>
      <c r="H169" s="9">
        <f>October!T215</f>
        <v>0</v>
      </c>
      <c r="I169" s="9">
        <f>November!T215</f>
        <v>0</v>
      </c>
      <c r="J169" s="9">
        <f>December!T215</f>
        <v>0</v>
      </c>
      <c r="K169" s="9">
        <f t="shared" si="45"/>
        <v>0</v>
      </c>
      <c r="L169" s="37">
        <f>January!T215</f>
        <v>0</v>
      </c>
      <c r="M169" s="37">
        <f>February!T215</f>
        <v>0</v>
      </c>
      <c r="N169" s="37">
        <f>March!T215</f>
        <v>0</v>
      </c>
      <c r="O169" s="38">
        <f t="shared" si="46"/>
        <v>0</v>
      </c>
      <c r="P169" s="6">
        <f>April!T215</f>
        <v>0</v>
      </c>
      <c r="Q169" s="6">
        <f>May!T215</f>
        <v>0</v>
      </c>
      <c r="R169" s="6">
        <f>June!T215</f>
        <v>0</v>
      </c>
      <c r="S169" s="6">
        <f t="shared" si="47"/>
        <v>0</v>
      </c>
      <c r="T169" s="40">
        <f t="shared" si="43"/>
        <v>0</v>
      </c>
    </row>
    <row r="170" spans="1:20" x14ac:dyDescent="0.45">
      <c r="A170" s="15" t="s">
        <v>86</v>
      </c>
      <c r="B170" s="16" t="s">
        <v>86</v>
      </c>
      <c r="D170" s="34">
        <f>July!T216</f>
        <v>0</v>
      </c>
      <c r="E170" s="34">
        <f>August!T216</f>
        <v>0</v>
      </c>
      <c r="F170" s="34">
        <f>September!T216</f>
        <v>0</v>
      </c>
      <c r="G170" s="34">
        <f t="shared" si="44"/>
        <v>0</v>
      </c>
      <c r="H170" s="9">
        <f>October!T216</f>
        <v>0</v>
      </c>
      <c r="I170" s="9">
        <f>November!T216</f>
        <v>0</v>
      </c>
      <c r="J170" s="9">
        <f>December!T216</f>
        <v>0</v>
      </c>
      <c r="K170" s="9">
        <f t="shared" si="45"/>
        <v>0</v>
      </c>
      <c r="L170" s="37">
        <f>January!T216</f>
        <v>0</v>
      </c>
      <c r="M170" s="37">
        <f>February!T216</f>
        <v>0</v>
      </c>
      <c r="N170" s="37">
        <f>March!T216</f>
        <v>0</v>
      </c>
      <c r="O170" s="38">
        <f t="shared" si="46"/>
        <v>0</v>
      </c>
      <c r="P170" s="6">
        <f>April!T216</f>
        <v>0</v>
      </c>
      <c r="Q170" s="6">
        <f>May!T216</f>
        <v>0</v>
      </c>
      <c r="R170" s="6">
        <f>June!T216</f>
        <v>0</v>
      </c>
      <c r="S170" s="6">
        <f t="shared" si="47"/>
        <v>0</v>
      </c>
      <c r="T170" s="40">
        <f t="shared" si="43"/>
        <v>0</v>
      </c>
    </row>
    <row r="171" spans="1:20" x14ac:dyDescent="0.45">
      <c r="A171" s="15" t="s">
        <v>87</v>
      </c>
      <c r="B171" s="16" t="s">
        <v>87</v>
      </c>
      <c r="D171" s="34">
        <f>July!T217</f>
        <v>0</v>
      </c>
      <c r="E171" s="34">
        <f>August!T217</f>
        <v>0</v>
      </c>
      <c r="F171" s="34">
        <f>September!T217</f>
        <v>0</v>
      </c>
      <c r="G171" s="34">
        <f t="shared" si="44"/>
        <v>0</v>
      </c>
      <c r="H171" s="9">
        <f>October!T217</f>
        <v>0</v>
      </c>
      <c r="I171" s="9">
        <f>November!T217</f>
        <v>0</v>
      </c>
      <c r="J171" s="9">
        <f>December!T217</f>
        <v>0</v>
      </c>
      <c r="K171" s="9">
        <f t="shared" si="45"/>
        <v>0</v>
      </c>
      <c r="L171" s="37">
        <f>January!T217</f>
        <v>0</v>
      </c>
      <c r="M171" s="37">
        <f>February!T217</f>
        <v>0</v>
      </c>
      <c r="N171" s="37">
        <f>March!T217</f>
        <v>0</v>
      </c>
      <c r="O171" s="38">
        <f t="shared" si="46"/>
        <v>0</v>
      </c>
      <c r="P171" s="6">
        <f>April!T217</f>
        <v>0</v>
      </c>
      <c r="Q171" s="6">
        <f>May!T217</f>
        <v>0</v>
      </c>
      <c r="R171" s="6">
        <f>June!T217</f>
        <v>0</v>
      </c>
      <c r="S171" s="6">
        <f t="shared" si="47"/>
        <v>0</v>
      </c>
      <c r="T171" s="40">
        <f t="shared" si="43"/>
        <v>0</v>
      </c>
    </row>
    <row r="172" spans="1:20" x14ac:dyDescent="0.45">
      <c r="A172" s="15" t="s">
        <v>88</v>
      </c>
      <c r="B172" s="16" t="s">
        <v>88</v>
      </c>
      <c r="D172" s="34">
        <f>July!T218</f>
        <v>0</v>
      </c>
      <c r="E172" s="34">
        <f>August!T218</f>
        <v>0</v>
      </c>
      <c r="F172" s="34">
        <f>September!T218</f>
        <v>0</v>
      </c>
      <c r="G172" s="34">
        <f t="shared" si="44"/>
        <v>0</v>
      </c>
      <c r="H172" s="9">
        <f>October!T218</f>
        <v>0</v>
      </c>
      <c r="I172" s="9">
        <f>November!T218</f>
        <v>0</v>
      </c>
      <c r="J172" s="9">
        <f>December!T218</f>
        <v>0</v>
      </c>
      <c r="K172" s="9">
        <f t="shared" si="45"/>
        <v>0</v>
      </c>
      <c r="L172" s="37">
        <f>January!T218</f>
        <v>0</v>
      </c>
      <c r="M172" s="37">
        <f>February!T218</f>
        <v>0</v>
      </c>
      <c r="N172" s="37">
        <f>March!T218</f>
        <v>0</v>
      </c>
      <c r="O172" s="38">
        <f t="shared" si="46"/>
        <v>0</v>
      </c>
      <c r="P172" s="6">
        <f>April!T218</f>
        <v>0</v>
      </c>
      <c r="Q172" s="6">
        <f>May!T218</f>
        <v>0</v>
      </c>
      <c r="R172" s="6">
        <f>June!T218</f>
        <v>0</v>
      </c>
      <c r="S172" s="6">
        <f t="shared" si="47"/>
        <v>0</v>
      </c>
      <c r="T172" s="40">
        <f t="shared" si="43"/>
        <v>0</v>
      </c>
    </row>
    <row r="173" spans="1:20" x14ac:dyDescent="0.45">
      <c r="A173" s="15" t="s">
        <v>301</v>
      </c>
      <c r="B173" s="16"/>
      <c r="D173" s="34">
        <f>SUM(D157:D172)</f>
        <v>0</v>
      </c>
      <c r="E173" s="34">
        <f>SUM(E157:E172)</f>
        <v>0</v>
      </c>
      <c r="F173" s="34">
        <f>SUM(F157:F172)</f>
        <v>0</v>
      </c>
      <c r="G173" s="34">
        <f t="shared" si="44"/>
        <v>0</v>
      </c>
      <c r="H173" s="9">
        <f>SUM(H157:H172)</f>
        <v>0</v>
      </c>
      <c r="I173" s="9">
        <f>SUM(I157:I172)</f>
        <v>0</v>
      </c>
      <c r="J173" s="9">
        <f>SUM(J157:J172)</f>
        <v>0</v>
      </c>
      <c r="K173" s="9">
        <f t="shared" si="45"/>
        <v>0</v>
      </c>
      <c r="L173" s="37">
        <f>SUM(L157:L172)</f>
        <v>0</v>
      </c>
      <c r="M173" s="37">
        <f>SUM(M157:M172)</f>
        <v>0</v>
      </c>
      <c r="N173" s="38">
        <f>SUM(N157:N172)</f>
        <v>0</v>
      </c>
      <c r="O173" s="38">
        <f t="shared" si="46"/>
        <v>0</v>
      </c>
      <c r="P173" s="6">
        <f>SUM(P157:P172)</f>
        <v>0</v>
      </c>
      <c r="Q173" s="6">
        <f>SUM(Q157:Q172)</f>
        <v>0</v>
      </c>
      <c r="R173" s="6">
        <f>SUM(R157:R172)</f>
        <v>0</v>
      </c>
      <c r="S173" s="6">
        <f t="shared" si="47"/>
        <v>0</v>
      </c>
      <c r="T173" s="40">
        <f t="shared" si="43"/>
        <v>0</v>
      </c>
    </row>
    <row r="174" spans="1:20" x14ac:dyDescent="0.45">
      <c r="A174" s="15"/>
      <c r="B174" s="15"/>
      <c r="N174" s="38"/>
    </row>
    <row r="175" spans="1:20" x14ac:dyDescent="0.45">
      <c r="A175" s="15" t="s">
        <v>89</v>
      </c>
      <c r="B175" s="15"/>
      <c r="D175" s="34" t="e">
        <f>D157/D173</f>
        <v>#DIV/0!</v>
      </c>
      <c r="E175" s="34" t="e">
        <f>E157/E173</f>
        <v>#DIV/0!</v>
      </c>
      <c r="F175" s="34" t="e">
        <f>F157/F173</f>
        <v>#DIV/0!</v>
      </c>
      <c r="G175" s="34" t="e">
        <f>AVERAGE(D175:F175)</f>
        <v>#DIV/0!</v>
      </c>
      <c r="H175" s="9" t="e">
        <f>H157/H173</f>
        <v>#DIV/0!</v>
      </c>
      <c r="I175" s="9" t="e">
        <f>I157/I173</f>
        <v>#DIV/0!</v>
      </c>
      <c r="J175" s="9" t="e">
        <f>J157/J173</f>
        <v>#DIV/0!</v>
      </c>
      <c r="K175" s="9" t="e">
        <f>AVERAGE(H175:J175)</f>
        <v>#DIV/0!</v>
      </c>
      <c r="L175" s="37" t="e">
        <f>L157/L173</f>
        <v>#DIV/0!</v>
      </c>
      <c r="M175" s="37" t="e">
        <f>M157/M173</f>
        <v>#DIV/0!</v>
      </c>
      <c r="N175" s="38" t="e">
        <f>N157/N173</f>
        <v>#DIV/0!</v>
      </c>
      <c r="O175" s="38" t="e">
        <f>AVERAGE(L175:N175)</f>
        <v>#DIV/0!</v>
      </c>
      <c r="P175" s="6" t="e">
        <f>P157/P173</f>
        <v>#DIV/0!</v>
      </c>
      <c r="Q175" s="6" t="e">
        <f>Q157/Q173</f>
        <v>#DIV/0!</v>
      </c>
      <c r="R175" s="6" t="e">
        <f>R157/R173</f>
        <v>#DIV/0!</v>
      </c>
      <c r="S175" s="6" t="e">
        <f>AVERAGE(P175:R175)</f>
        <v>#DIV/0!</v>
      </c>
      <c r="T175" s="40" t="e">
        <f>AVERAGE(G175,K175,O175,S175)</f>
        <v>#DIV/0!</v>
      </c>
    </row>
    <row r="176" spans="1:20" x14ac:dyDescent="0.45">
      <c r="A176" s="15" t="s">
        <v>90</v>
      </c>
      <c r="B176" s="15"/>
      <c r="D176" s="34" t="e">
        <f>D158/D173</f>
        <v>#DIV/0!</v>
      </c>
      <c r="E176" s="34" t="e">
        <f>E158/E173</f>
        <v>#DIV/0!</v>
      </c>
      <c r="F176" s="34" t="e">
        <f>F158/F173</f>
        <v>#DIV/0!</v>
      </c>
      <c r="G176" s="34" t="e">
        <f t="shared" ref="G176:G190" si="48">AVERAGE(D176:F176)</f>
        <v>#DIV/0!</v>
      </c>
      <c r="H176" s="9" t="e">
        <f>H158/H173</f>
        <v>#DIV/0!</v>
      </c>
      <c r="I176" s="9" t="e">
        <f>I158/I173</f>
        <v>#DIV/0!</v>
      </c>
      <c r="J176" s="9" t="e">
        <f>J158/J173</f>
        <v>#DIV/0!</v>
      </c>
      <c r="K176" s="9" t="e">
        <f t="shared" ref="K176:K190" si="49">AVERAGE(H176:J176)</f>
        <v>#DIV/0!</v>
      </c>
      <c r="L176" s="37" t="e">
        <f>L158/L173</f>
        <v>#DIV/0!</v>
      </c>
      <c r="M176" s="37" t="e">
        <f>M158/M173</f>
        <v>#DIV/0!</v>
      </c>
      <c r="N176" s="38" t="e">
        <f>N158/N173</f>
        <v>#DIV/0!</v>
      </c>
      <c r="O176" s="38" t="e">
        <f t="shared" ref="O176:O190" si="50">AVERAGE(L176:N176)</f>
        <v>#DIV/0!</v>
      </c>
      <c r="P176" s="6" t="e">
        <f>P158/P173</f>
        <v>#DIV/0!</v>
      </c>
      <c r="Q176" s="6" t="e">
        <f>Q158/Q173</f>
        <v>#DIV/0!</v>
      </c>
      <c r="R176" s="6" t="e">
        <f>R158/R173</f>
        <v>#DIV/0!</v>
      </c>
      <c r="S176" s="6" t="e">
        <f t="shared" ref="S176:S190" si="51">AVERAGE(P176:R176)</f>
        <v>#DIV/0!</v>
      </c>
      <c r="T176" s="40" t="e">
        <f t="shared" ref="T176:T190" si="52">AVERAGE(G176,K176,O176,S176)</f>
        <v>#DIV/0!</v>
      </c>
    </row>
    <row r="177" spans="1:20" x14ac:dyDescent="0.45">
      <c r="A177" s="15" t="s">
        <v>91</v>
      </c>
      <c r="B177" s="15"/>
      <c r="D177" s="34" t="e">
        <f>D159/D173</f>
        <v>#DIV/0!</v>
      </c>
      <c r="E177" s="34" t="e">
        <f>E159/E173</f>
        <v>#DIV/0!</v>
      </c>
      <c r="F177" s="34" t="e">
        <f>F159/F173</f>
        <v>#DIV/0!</v>
      </c>
      <c r="G177" s="34" t="e">
        <f t="shared" si="48"/>
        <v>#DIV/0!</v>
      </c>
      <c r="H177" s="9" t="e">
        <f>H159/H173</f>
        <v>#DIV/0!</v>
      </c>
      <c r="I177" s="9" t="e">
        <f>I159/I173</f>
        <v>#DIV/0!</v>
      </c>
      <c r="J177" s="9" t="e">
        <f>J159/J173</f>
        <v>#DIV/0!</v>
      </c>
      <c r="K177" s="9" t="e">
        <f t="shared" si="49"/>
        <v>#DIV/0!</v>
      </c>
      <c r="L177" s="37" t="e">
        <f>L159/L173</f>
        <v>#DIV/0!</v>
      </c>
      <c r="M177" s="37" t="e">
        <f>M159/M173</f>
        <v>#DIV/0!</v>
      </c>
      <c r="N177" s="38" t="e">
        <f>N159/N173</f>
        <v>#DIV/0!</v>
      </c>
      <c r="O177" s="38" t="e">
        <f t="shared" si="50"/>
        <v>#DIV/0!</v>
      </c>
      <c r="P177" s="6" t="e">
        <f>P159/P173</f>
        <v>#DIV/0!</v>
      </c>
      <c r="Q177" s="6" t="e">
        <f>Q159/Q173</f>
        <v>#DIV/0!</v>
      </c>
      <c r="R177" s="6" t="e">
        <f>R159/R173</f>
        <v>#DIV/0!</v>
      </c>
      <c r="S177" s="6" t="e">
        <f t="shared" si="51"/>
        <v>#DIV/0!</v>
      </c>
      <c r="T177" s="40" t="e">
        <f t="shared" si="52"/>
        <v>#DIV/0!</v>
      </c>
    </row>
    <row r="178" spans="1:20" x14ac:dyDescent="0.45">
      <c r="A178" s="15" t="s">
        <v>92</v>
      </c>
      <c r="B178" s="15"/>
      <c r="D178" s="34" t="e">
        <f>D160/D173</f>
        <v>#DIV/0!</v>
      </c>
      <c r="E178" s="34" t="e">
        <f>E160/E173</f>
        <v>#DIV/0!</v>
      </c>
      <c r="F178" s="34" t="e">
        <f>F160/F173</f>
        <v>#DIV/0!</v>
      </c>
      <c r="G178" s="34" t="e">
        <f t="shared" si="48"/>
        <v>#DIV/0!</v>
      </c>
      <c r="H178" s="9" t="e">
        <f>H160/H173</f>
        <v>#DIV/0!</v>
      </c>
      <c r="I178" s="9" t="e">
        <f>I160/I173</f>
        <v>#DIV/0!</v>
      </c>
      <c r="J178" s="9" t="e">
        <f>J160/J173</f>
        <v>#DIV/0!</v>
      </c>
      <c r="K178" s="9" t="e">
        <f t="shared" si="49"/>
        <v>#DIV/0!</v>
      </c>
      <c r="L178" s="37" t="e">
        <f>L160/L173</f>
        <v>#DIV/0!</v>
      </c>
      <c r="M178" s="37" t="e">
        <f>M160/M173</f>
        <v>#DIV/0!</v>
      </c>
      <c r="N178" s="38" t="e">
        <f>N160/N173</f>
        <v>#DIV/0!</v>
      </c>
      <c r="O178" s="38" t="e">
        <f t="shared" si="50"/>
        <v>#DIV/0!</v>
      </c>
      <c r="P178" s="6" t="e">
        <f>P160/P173</f>
        <v>#DIV/0!</v>
      </c>
      <c r="Q178" s="6" t="e">
        <f>Q160/Q173</f>
        <v>#DIV/0!</v>
      </c>
      <c r="R178" s="6" t="e">
        <f>R160/R173</f>
        <v>#DIV/0!</v>
      </c>
      <c r="S178" s="6" t="e">
        <f t="shared" si="51"/>
        <v>#DIV/0!</v>
      </c>
      <c r="T178" s="40" t="e">
        <f t="shared" si="52"/>
        <v>#DIV/0!</v>
      </c>
    </row>
    <row r="179" spans="1:20" x14ac:dyDescent="0.45">
      <c r="A179" s="15" t="s">
        <v>93</v>
      </c>
      <c r="B179" s="15"/>
      <c r="D179" s="34" t="e">
        <f>D161/D173</f>
        <v>#DIV/0!</v>
      </c>
      <c r="E179" s="34" t="e">
        <f>E161/E173</f>
        <v>#DIV/0!</v>
      </c>
      <c r="F179" s="34" t="e">
        <f>F161/F173</f>
        <v>#DIV/0!</v>
      </c>
      <c r="G179" s="34" t="e">
        <f t="shared" si="48"/>
        <v>#DIV/0!</v>
      </c>
      <c r="H179" s="9" t="e">
        <f>H161/H173</f>
        <v>#DIV/0!</v>
      </c>
      <c r="I179" s="9" t="e">
        <f>I161/I173</f>
        <v>#DIV/0!</v>
      </c>
      <c r="J179" s="9" t="e">
        <f>J161/J173</f>
        <v>#DIV/0!</v>
      </c>
      <c r="K179" s="9" t="e">
        <f t="shared" si="49"/>
        <v>#DIV/0!</v>
      </c>
      <c r="L179" s="37" t="e">
        <f>L161/L173</f>
        <v>#DIV/0!</v>
      </c>
      <c r="M179" s="37" t="e">
        <f>M161/M173</f>
        <v>#DIV/0!</v>
      </c>
      <c r="N179" s="37" t="e">
        <f>N161/N173</f>
        <v>#DIV/0!</v>
      </c>
      <c r="O179" s="38" t="e">
        <f t="shared" si="50"/>
        <v>#DIV/0!</v>
      </c>
      <c r="P179" s="6" t="e">
        <f>P161/P173</f>
        <v>#DIV/0!</v>
      </c>
      <c r="Q179" s="6" t="e">
        <f>Q161/Q173</f>
        <v>#DIV/0!</v>
      </c>
      <c r="R179" s="6" t="e">
        <f>R161/R173</f>
        <v>#DIV/0!</v>
      </c>
      <c r="S179" s="6" t="e">
        <f t="shared" si="51"/>
        <v>#DIV/0!</v>
      </c>
      <c r="T179" s="40" t="e">
        <f t="shared" si="52"/>
        <v>#DIV/0!</v>
      </c>
    </row>
    <row r="180" spans="1:20" x14ac:dyDescent="0.45">
      <c r="A180" s="15" t="s">
        <v>94</v>
      </c>
      <c r="B180" s="15"/>
      <c r="D180" s="34" t="e">
        <f>D162/D173</f>
        <v>#DIV/0!</v>
      </c>
      <c r="E180" s="34" t="e">
        <f>E162/E173</f>
        <v>#DIV/0!</v>
      </c>
      <c r="F180" s="34" t="e">
        <f>F162/F173</f>
        <v>#DIV/0!</v>
      </c>
      <c r="G180" s="34" t="e">
        <f t="shared" si="48"/>
        <v>#DIV/0!</v>
      </c>
      <c r="H180" s="9" t="e">
        <f>H162/H173</f>
        <v>#DIV/0!</v>
      </c>
      <c r="I180" s="9" t="e">
        <f>I162/I173</f>
        <v>#DIV/0!</v>
      </c>
      <c r="J180" s="9" t="e">
        <f>J162/J173</f>
        <v>#DIV/0!</v>
      </c>
      <c r="K180" s="9" t="e">
        <f t="shared" si="49"/>
        <v>#DIV/0!</v>
      </c>
      <c r="L180" s="37" t="e">
        <f>L162/L173</f>
        <v>#DIV/0!</v>
      </c>
      <c r="M180" s="37" t="e">
        <f>M162/M173</f>
        <v>#DIV/0!</v>
      </c>
      <c r="N180" s="37" t="e">
        <f>N162/N173</f>
        <v>#DIV/0!</v>
      </c>
      <c r="O180" s="38" t="e">
        <f t="shared" si="50"/>
        <v>#DIV/0!</v>
      </c>
      <c r="P180" s="6" t="e">
        <f>P162/P173</f>
        <v>#DIV/0!</v>
      </c>
      <c r="Q180" s="6" t="e">
        <f>Q162/Q173</f>
        <v>#DIV/0!</v>
      </c>
      <c r="R180" s="6" t="e">
        <f>R162/R173</f>
        <v>#DIV/0!</v>
      </c>
      <c r="S180" s="6" t="e">
        <f t="shared" si="51"/>
        <v>#DIV/0!</v>
      </c>
      <c r="T180" s="40" t="e">
        <f t="shared" si="52"/>
        <v>#DIV/0!</v>
      </c>
    </row>
    <row r="181" spans="1:20" x14ac:dyDescent="0.45">
      <c r="A181" s="15" t="s">
        <v>95</v>
      </c>
      <c r="B181" s="15"/>
      <c r="D181" s="34" t="e">
        <f>D163/D173</f>
        <v>#DIV/0!</v>
      </c>
      <c r="E181" s="34" t="e">
        <f>E163/E173</f>
        <v>#DIV/0!</v>
      </c>
      <c r="F181" s="34" t="e">
        <f>F163/F173</f>
        <v>#DIV/0!</v>
      </c>
      <c r="G181" s="34" t="e">
        <f t="shared" si="48"/>
        <v>#DIV/0!</v>
      </c>
      <c r="H181" s="9" t="e">
        <f>H163/H173</f>
        <v>#DIV/0!</v>
      </c>
      <c r="I181" s="9" t="e">
        <f>I163/I173</f>
        <v>#DIV/0!</v>
      </c>
      <c r="J181" s="9" t="e">
        <f>J163/J173</f>
        <v>#DIV/0!</v>
      </c>
      <c r="K181" s="9" t="e">
        <f t="shared" si="49"/>
        <v>#DIV/0!</v>
      </c>
      <c r="L181" s="37" t="e">
        <f>L163/L173</f>
        <v>#DIV/0!</v>
      </c>
      <c r="M181" s="37" t="e">
        <f>M163/M173</f>
        <v>#DIV/0!</v>
      </c>
      <c r="N181" s="37" t="e">
        <f>N163/N173</f>
        <v>#DIV/0!</v>
      </c>
      <c r="O181" s="38" t="e">
        <f t="shared" si="50"/>
        <v>#DIV/0!</v>
      </c>
      <c r="P181" s="6" t="e">
        <f>P163/P173</f>
        <v>#DIV/0!</v>
      </c>
      <c r="Q181" s="6" t="e">
        <f>Q163/Q173</f>
        <v>#DIV/0!</v>
      </c>
      <c r="R181" s="6" t="e">
        <f>R163/R173</f>
        <v>#DIV/0!</v>
      </c>
      <c r="S181" s="6" t="e">
        <f t="shared" si="51"/>
        <v>#DIV/0!</v>
      </c>
      <c r="T181" s="40" t="e">
        <f t="shared" si="52"/>
        <v>#DIV/0!</v>
      </c>
    </row>
    <row r="182" spans="1:20" x14ac:dyDescent="0.45">
      <c r="A182" s="15" t="s">
        <v>96</v>
      </c>
      <c r="B182" s="15"/>
      <c r="D182" s="34" t="e">
        <f>D164/D173</f>
        <v>#DIV/0!</v>
      </c>
      <c r="E182" s="34" t="e">
        <f>E164/E173</f>
        <v>#DIV/0!</v>
      </c>
      <c r="F182" s="34" t="e">
        <f>F164/F173</f>
        <v>#DIV/0!</v>
      </c>
      <c r="G182" s="34" t="e">
        <f t="shared" si="48"/>
        <v>#DIV/0!</v>
      </c>
      <c r="H182" s="9" t="e">
        <f>H164/H173</f>
        <v>#DIV/0!</v>
      </c>
      <c r="I182" s="9" t="e">
        <f>I164/I173</f>
        <v>#DIV/0!</v>
      </c>
      <c r="J182" s="9" t="e">
        <f>J164/J173</f>
        <v>#DIV/0!</v>
      </c>
      <c r="K182" s="9" t="e">
        <f t="shared" si="49"/>
        <v>#DIV/0!</v>
      </c>
      <c r="L182" s="37" t="e">
        <f>L164/L173</f>
        <v>#DIV/0!</v>
      </c>
      <c r="M182" s="37" t="e">
        <f>M164/M173</f>
        <v>#DIV/0!</v>
      </c>
      <c r="N182" s="37" t="e">
        <f>N164/N173</f>
        <v>#DIV/0!</v>
      </c>
      <c r="O182" s="38" t="e">
        <f t="shared" si="50"/>
        <v>#DIV/0!</v>
      </c>
      <c r="P182" s="6" t="e">
        <f>P164/P173</f>
        <v>#DIV/0!</v>
      </c>
      <c r="Q182" s="6" t="e">
        <f>Q164/Q173</f>
        <v>#DIV/0!</v>
      </c>
      <c r="R182" s="6" t="e">
        <f>R164/R173</f>
        <v>#DIV/0!</v>
      </c>
      <c r="S182" s="6" t="e">
        <f t="shared" si="51"/>
        <v>#DIV/0!</v>
      </c>
      <c r="T182" s="40" t="e">
        <f t="shared" si="52"/>
        <v>#DIV/0!</v>
      </c>
    </row>
    <row r="183" spans="1:20" x14ac:dyDescent="0.45">
      <c r="A183" s="15" t="s">
        <v>97</v>
      </c>
      <c r="B183" s="16"/>
      <c r="D183" s="34" t="e">
        <f>D165/D173</f>
        <v>#DIV/0!</v>
      </c>
      <c r="E183" s="34" t="e">
        <f>E165/E173</f>
        <v>#DIV/0!</v>
      </c>
      <c r="F183" s="34" t="e">
        <f>F165/F173</f>
        <v>#DIV/0!</v>
      </c>
      <c r="G183" s="34" t="e">
        <f t="shared" si="48"/>
        <v>#DIV/0!</v>
      </c>
      <c r="H183" s="9" t="e">
        <f>H165/H173</f>
        <v>#DIV/0!</v>
      </c>
      <c r="I183" s="9" t="e">
        <f>I165/I173</f>
        <v>#DIV/0!</v>
      </c>
      <c r="J183" s="9" t="e">
        <f>J165/J173</f>
        <v>#DIV/0!</v>
      </c>
      <c r="K183" s="9" t="e">
        <f t="shared" si="49"/>
        <v>#DIV/0!</v>
      </c>
      <c r="L183" s="37" t="e">
        <f>L165/L173</f>
        <v>#DIV/0!</v>
      </c>
      <c r="M183" s="37" t="e">
        <f>M165/M173</f>
        <v>#DIV/0!</v>
      </c>
      <c r="N183" s="37" t="e">
        <f>N165/N173</f>
        <v>#DIV/0!</v>
      </c>
      <c r="O183" s="38" t="e">
        <f t="shared" si="50"/>
        <v>#DIV/0!</v>
      </c>
      <c r="P183" s="6" t="e">
        <f>P165/P173</f>
        <v>#DIV/0!</v>
      </c>
      <c r="Q183" s="6" t="e">
        <f>Q165/Q173</f>
        <v>#DIV/0!</v>
      </c>
      <c r="R183" s="6" t="e">
        <f>R165/R173</f>
        <v>#DIV/0!</v>
      </c>
      <c r="S183" s="6" t="e">
        <f t="shared" si="51"/>
        <v>#DIV/0!</v>
      </c>
      <c r="T183" s="40" t="e">
        <f t="shared" si="52"/>
        <v>#DIV/0!</v>
      </c>
    </row>
    <row r="184" spans="1:20" x14ac:dyDescent="0.45">
      <c r="A184" s="15" t="s">
        <v>98</v>
      </c>
      <c r="B184" s="16"/>
      <c r="D184" s="34" t="e">
        <f>D166/D173</f>
        <v>#DIV/0!</v>
      </c>
      <c r="E184" s="34" t="e">
        <f>E166/E173</f>
        <v>#DIV/0!</v>
      </c>
      <c r="F184" s="34" t="e">
        <f>F166/F173</f>
        <v>#DIV/0!</v>
      </c>
      <c r="G184" s="34" t="e">
        <f t="shared" si="48"/>
        <v>#DIV/0!</v>
      </c>
      <c r="H184" s="9" t="e">
        <f>H166/H173</f>
        <v>#DIV/0!</v>
      </c>
      <c r="I184" s="9" t="e">
        <f>I166/I173</f>
        <v>#DIV/0!</v>
      </c>
      <c r="J184" s="9" t="e">
        <f>J166/J173</f>
        <v>#DIV/0!</v>
      </c>
      <c r="K184" s="9" t="e">
        <f t="shared" si="49"/>
        <v>#DIV/0!</v>
      </c>
      <c r="L184" s="37" t="e">
        <f>L166/L173</f>
        <v>#DIV/0!</v>
      </c>
      <c r="M184" s="37" t="e">
        <f>M166/M173</f>
        <v>#DIV/0!</v>
      </c>
      <c r="N184" s="37" t="e">
        <f>N166/N173</f>
        <v>#DIV/0!</v>
      </c>
      <c r="O184" s="38" t="e">
        <f t="shared" si="50"/>
        <v>#DIV/0!</v>
      </c>
      <c r="P184" s="6" t="e">
        <f>P166/P173</f>
        <v>#DIV/0!</v>
      </c>
      <c r="Q184" s="6" t="e">
        <f>Q166/Q173</f>
        <v>#DIV/0!</v>
      </c>
      <c r="R184" s="6" t="e">
        <f>R166/R173</f>
        <v>#DIV/0!</v>
      </c>
      <c r="S184" s="6" t="e">
        <f t="shared" si="51"/>
        <v>#DIV/0!</v>
      </c>
      <c r="T184" s="40" t="e">
        <f t="shared" si="52"/>
        <v>#DIV/0!</v>
      </c>
    </row>
    <row r="185" spans="1:20" x14ac:dyDescent="0.45">
      <c r="A185" s="15" t="s">
        <v>99</v>
      </c>
      <c r="B185" s="16"/>
      <c r="D185" s="34" t="e">
        <f>D167/D173</f>
        <v>#DIV/0!</v>
      </c>
      <c r="E185" s="34" t="e">
        <f>E167/E173</f>
        <v>#DIV/0!</v>
      </c>
      <c r="F185" s="34" t="e">
        <f>F167/F173</f>
        <v>#DIV/0!</v>
      </c>
      <c r="G185" s="34" t="e">
        <f t="shared" si="48"/>
        <v>#DIV/0!</v>
      </c>
      <c r="H185" s="9" t="e">
        <f>H167/H173</f>
        <v>#DIV/0!</v>
      </c>
      <c r="I185" s="9" t="e">
        <f>I167/I173</f>
        <v>#DIV/0!</v>
      </c>
      <c r="J185" s="9" t="e">
        <f>J167/J173</f>
        <v>#DIV/0!</v>
      </c>
      <c r="K185" s="9" t="e">
        <f t="shared" si="49"/>
        <v>#DIV/0!</v>
      </c>
      <c r="L185" s="37" t="e">
        <f>L167/L173</f>
        <v>#DIV/0!</v>
      </c>
      <c r="M185" s="37" t="e">
        <f>M167/M173</f>
        <v>#DIV/0!</v>
      </c>
      <c r="N185" s="37" t="e">
        <f>N167/N173</f>
        <v>#DIV/0!</v>
      </c>
      <c r="O185" s="38" t="e">
        <f t="shared" si="50"/>
        <v>#DIV/0!</v>
      </c>
      <c r="P185" s="6" t="e">
        <f>P167/P173</f>
        <v>#DIV/0!</v>
      </c>
      <c r="Q185" s="6" t="e">
        <f>Q167/Q173</f>
        <v>#DIV/0!</v>
      </c>
      <c r="R185" s="6" t="e">
        <f>R167/R173</f>
        <v>#DIV/0!</v>
      </c>
      <c r="S185" s="6" t="e">
        <f t="shared" si="51"/>
        <v>#DIV/0!</v>
      </c>
      <c r="T185" s="40" t="e">
        <f t="shared" si="52"/>
        <v>#DIV/0!</v>
      </c>
    </row>
    <row r="186" spans="1:20" x14ac:dyDescent="0.45">
      <c r="A186" s="15" t="s">
        <v>100</v>
      </c>
      <c r="B186" s="16"/>
      <c r="D186" s="34" t="e">
        <f>D168/D173</f>
        <v>#DIV/0!</v>
      </c>
      <c r="E186" s="34" t="e">
        <f>E168/E173</f>
        <v>#DIV/0!</v>
      </c>
      <c r="F186" s="34" t="e">
        <f>F168/F173</f>
        <v>#DIV/0!</v>
      </c>
      <c r="G186" s="34" t="e">
        <f t="shared" si="48"/>
        <v>#DIV/0!</v>
      </c>
      <c r="H186" s="9" t="e">
        <f>H168/H173</f>
        <v>#DIV/0!</v>
      </c>
      <c r="I186" s="9" t="e">
        <f>I168/I173</f>
        <v>#DIV/0!</v>
      </c>
      <c r="J186" s="9" t="e">
        <f>J168/J173</f>
        <v>#DIV/0!</v>
      </c>
      <c r="K186" s="9" t="e">
        <f t="shared" si="49"/>
        <v>#DIV/0!</v>
      </c>
      <c r="L186" s="37" t="e">
        <f>L168/L173</f>
        <v>#DIV/0!</v>
      </c>
      <c r="M186" s="37" t="e">
        <f>M168/M173</f>
        <v>#DIV/0!</v>
      </c>
      <c r="N186" s="37" t="e">
        <f>N168/N173</f>
        <v>#DIV/0!</v>
      </c>
      <c r="O186" s="38" t="e">
        <f t="shared" si="50"/>
        <v>#DIV/0!</v>
      </c>
      <c r="P186" s="6" t="e">
        <f>P168/P173</f>
        <v>#DIV/0!</v>
      </c>
      <c r="Q186" s="6" t="e">
        <f>Q168/Q173</f>
        <v>#DIV/0!</v>
      </c>
      <c r="R186" s="6" t="e">
        <f>R168/R173</f>
        <v>#DIV/0!</v>
      </c>
      <c r="S186" s="6" t="e">
        <f t="shared" si="51"/>
        <v>#DIV/0!</v>
      </c>
      <c r="T186" s="40" t="e">
        <f t="shared" si="52"/>
        <v>#DIV/0!</v>
      </c>
    </row>
    <row r="187" spans="1:20" x14ac:dyDescent="0.45">
      <c r="A187" s="15" t="s">
        <v>101</v>
      </c>
      <c r="B187" s="16"/>
      <c r="D187" s="34" t="e">
        <f>D169/D173</f>
        <v>#DIV/0!</v>
      </c>
      <c r="E187" s="34" t="e">
        <f>E169/E173</f>
        <v>#DIV/0!</v>
      </c>
      <c r="F187" s="34" t="e">
        <f>F169/F173</f>
        <v>#DIV/0!</v>
      </c>
      <c r="G187" s="34" t="e">
        <f t="shared" si="48"/>
        <v>#DIV/0!</v>
      </c>
      <c r="H187" s="9" t="e">
        <f>H169/H173</f>
        <v>#DIV/0!</v>
      </c>
      <c r="I187" s="9" t="e">
        <f>I169/I173</f>
        <v>#DIV/0!</v>
      </c>
      <c r="J187" s="9" t="e">
        <f>J169/J173</f>
        <v>#DIV/0!</v>
      </c>
      <c r="K187" s="9" t="e">
        <f t="shared" si="49"/>
        <v>#DIV/0!</v>
      </c>
      <c r="L187" s="37" t="e">
        <f>L169/L173</f>
        <v>#DIV/0!</v>
      </c>
      <c r="M187" s="37" t="e">
        <f>M169/M173</f>
        <v>#DIV/0!</v>
      </c>
      <c r="N187" s="37" t="e">
        <f>N169/N173</f>
        <v>#DIV/0!</v>
      </c>
      <c r="O187" s="38" t="e">
        <f t="shared" si="50"/>
        <v>#DIV/0!</v>
      </c>
      <c r="P187" s="6" t="e">
        <f>P169/P173</f>
        <v>#DIV/0!</v>
      </c>
      <c r="Q187" s="6" t="e">
        <f>Q169/Q173</f>
        <v>#DIV/0!</v>
      </c>
      <c r="R187" s="6" t="e">
        <f>R169/R173</f>
        <v>#DIV/0!</v>
      </c>
      <c r="S187" s="6" t="e">
        <f t="shared" si="51"/>
        <v>#DIV/0!</v>
      </c>
      <c r="T187" s="40" t="e">
        <f t="shared" si="52"/>
        <v>#DIV/0!</v>
      </c>
    </row>
    <row r="188" spans="1:20" x14ac:dyDescent="0.45">
      <c r="A188" s="15" t="s">
        <v>102</v>
      </c>
      <c r="B188" s="16"/>
      <c r="D188" s="34" t="e">
        <f>D170/D173</f>
        <v>#DIV/0!</v>
      </c>
      <c r="E188" s="34" t="e">
        <f>E170/E173</f>
        <v>#DIV/0!</v>
      </c>
      <c r="F188" s="34" t="e">
        <f>F170/F173</f>
        <v>#DIV/0!</v>
      </c>
      <c r="G188" s="34" t="e">
        <f t="shared" si="48"/>
        <v>#DIV/0!</v>
      </c>
      <c r="H188" s="9" t="e">
        <f>H170/H173</f>
        <v>#DIV/0!</v>
      </c>
      <c r="I188" s="9" t="e">
        <f>I170/I173</f>
        <v>#DIV/0!</v>
      </c>
      <c r="J188" s="9" t="e">
        <f>J170/J173</f>
        <v>#DIV/0!</v>
      </c>
      <c r="K188" s="9" t="e">
        <f t="shared" si="49"/>
        <v>#DIV/0!</v>
      </c>
      <c r="L188" s="37" t="e">
        <f>L170/L173</f>
        <v>#DIV/0!</v>
      </c>
      <c r="M188" s="37" t="e">
        <f>M170/M173</f>
        <v>#DIV/0!</v>
      </c>
      <c r="N188" s="37" t="e">
        <f>N170/N173</f>
        <v>#DIV/0!</v>
      </c>
      <c r="O188" s="38" t="e">
        <f t="shared" si="50"/>
        <v>#DIV/0!</v>
      </c>
      <c r="P188" s="6" t="e">
        <f>P170/P173</f>
        <v>#DIV/0!</v>
      </c>
      <c r="Q188" s="6" t="e">
        <f>Q170/Q173</f>
        <v>#DIV/0!</v>
      </c>
      <c r="R188" s="6" t="e">
        <f>R170/R173</f>
        <v>#DIV/0!</v>
      </c>
      <c r="S188" s="6" t="e">
        <f t="shared" si="51"/>
        <v>#DIV/0!</v>
      </c>
      <c r="T188" s="40" t="e">
        <f t="shared" si="52"/>
        <v>#DIV/0!</v>
      </c>
    </row>
    <row r="189" spans="1:20" x14ac:dyDescent="0.45">
      <c r="A189" s="15" t="s">
        <v>103</v>
      </c>
      <c r="B189" s="16"/>
      <c r="D189" s="34" t="e">
        <f>D171/D173</f>
        <v>#DIV/0!</v>
      </c>
      <c r="E189" s="34" t="e">
        <f>E171/E173</f>
        <v>#DIV/0!</v>
      </c>
      <c r="F189" s="34" t="e">
        <f>F171/F173</f>
        <v>#DIV/0!</v>
      </c>
      <c r="G189" s="34" t="e">
        <f t="shared" si="48"/>
        <v>#DIV/0!</v>
      </c>
      <c r="H189" s="9" t="e">
        <f>H171/H173</f>
        <v>#DIV/0!</v>
      </c>
      <c r="I189" s="9" t="e">
        <f>I171/I173</f>
        <v>#DIV/0!</v>
      </c>
      <c r="J189" s="9" t="e">
        <f>J171/J173</f>
        <v>#DIV/0!</v>
      </c>
      <c r="K189" s="9" t="e">
        <f t="shared" si="49"/>
        <v>#DIV/0!</v>
      </c>
      <c r="L189" s="37" t="e">
        <f>L171/L173</f>
        <v>#DIV/0!</v>
      </c>
      <c r="M189" s="37" t="e">
        <f>M171/M173</f>
        <v>#DIV/0!</v>
      </c>
      <c r="N189" s="37" t="e">
        <f>N171/N173</f>
        <v>#DIV/0!</v>
      </c>
      <c r="O189" s="38" t="e">
        <f t="shared" si="50"/>
        <v>#DIV/0!</v>
      </c>
      <c r="P189" s="6" t="e">
        <f>P171/P173</f>
        <v>#DIV/0!</v>
      </c>
      <c r="Q189" s="6" t="e">
        <f>Q171/Q173</f>
        <v>#DIV/0!</v>
      </c>
      <c r="R189" s="6" t="e">
        <f>R171/R173</f>
        <v>#DIV/0!</v>
      </c>
      <c r="S189" s="6" t="e">
        <f t="shared" si="51"/>
        <v>#DIV/0!</v>
      </c>
      <c r="T189" s="40" t="e">
        <f t="shared" si="52"/>
        <v>#DIV/0!</v>
      </c>
    </row>
    <row r="190" spans="1:20" x14ac:dyDescent="0.45">
      <c r="A190" s="15" t="s">
        <v>104</v>
      </c>
      <c r="B190" s="16"/>
      <c r="D190" s="34" t="e">
        <f>D172/D173</f>
        <v>#DIV/0!</v>
      </c>
      <c r="E190" s="34" t="e">
        <f>E172/E173</f>
        <v>#DIV/0!</v>
      </c>
      <c r="F190" s="34" t="e">
        <f>F172/F173</f>
        <v>#DIV/0!</v>
      </c>
      <c r="G190" s="34" t="e">
        <f t="shared" si="48"/>
        <v>#DIV/0!</v>
      </c>
      <c r="H190" s="9" t="e">
        <f>H172/H173</f>
        <v>#DIV/0!</v>
      </c>
      <c r="I190" s="9" t="e">
        <f>I172/I173</f>
        <v>#DIV/0!</v>
      </c>
      <c r="J190" s="9" t="e">
        <f>J172/J173</f>
        <v>#DIV/0!</v>
      </c>
      <c r="K190" s="9" t="e">
        <f t="shared" si="49"/>
        <v>#DIV/0!</v>
      </c>
      <c r="L190" s="37" t="e">
        <f>L172/L173</f>
        <v>#DIV/0!</v>
      </c>
      <c r="M190" s="37" t="e">
        <f>M172/M173</f>
        <v>#DIV/0!</v>
      </c>
      <c r="N190" s="37" t="e">
        <f>N172/N173</f>
        <v>#DIV/0!</v>
      </c>
      <c r="O190" s="38" t="e">
        <f t="shared" si="50"/>
        <v>#DIV/0!</v>
      </c>
      <c r="P190" s="6" t="e">
        <f>P172/P173</f>
        <v>#DIV/0!</v>
      </c>
      <c r="Q190" s="6" t="e">
        <f>Q172/Q173</f>
        <v>#DIV/0!</v>
      </c>
      <c r="R190" s="6" t="e">
        <f>R172/R173</f>
        <v>#DIV/0!</v>
      </c>
      <c r="S190" s="6" t="e">
        <f t="shared" si="51"/>
        <v>#DIV/0!</v>
      </c>
      <c r="T190" s="40" t="e">
        <f t="shared" si="52"/>
        <v>#DIV/0!</v>
      </c>
    </row>
    <row r="191" spans="1:20" x14ac:dyDescent="0.45">
      <c r="A191" s="15"/>
      <c r="B191" s="16"/>
    </row>
    <row r="192" spans="1:20" x14ac:dyDescent="0.45">
      <c r="A192" s="12"/>
      <c r="B192" s="12"/>
    </row>
    <row r="193" spans="1:20" x14ac:dyDescent="0.45">
      <c r="A193" s="15" t="s">
        <v>165</v>
      </c>
      <c r="B193" s="15"/>
      <c r="D193" s="34" t="e">
        <f>July!Q203</f>
        <v>#DIV/0!</v>
      </c>
      <c r="E193" s="34" t="e">
        <f>August!Q203</f>
        <v>#DIV/0!</v>
      </c>
      <c r="F193" s="34" t="e">
        <f>September!Q203</f>
        <v>#DIV/0!</v>
      </c>
      <c r="G193" s="34" t="e">
        <f>AVERAGE(D193:F193)</f>
        <v>#DIV/0!</v>
      </c>
      <c r="H193" s="9" t="e">
        <f>October!Q203</f>
        <v>#DIV/0!</v>
      </c>
      <c r="I193" s="9" t="e">
        <f>November!Q203</f>
        <v>#DIV/0!</v>
      </c>
      <c r="J193" s="9" t="e">
        <f>December!Q203</f>
        <v>#DIV/0!</v>
      </c>
      <c r="K193" s="9" t="e">
        <f>AVERAGE(H193:J193)</f>
        <v>#DIV/0!</v>
      </c>
      <c r="L193" s="37" t="e">
        <f>January!Q203</f>
        <v>#DIV/0!</v>
      </c>
      <c r="M193" s="37" t="e">
        <f>February!Q203</f>
        <v>#DIV/0!</v>
      </c>
      <c r="N193" s="37" t="e">
        <f>March!Q203</f>
        <v>#DIV/0!</v>
      </c>
      <c r="O193" s="38" t="e">
        <f>AVERAGE(L193:N193)</f>
        <v>#DIV/0!</v>
      </c>
      <c r="P193" s="6" t="e">
        <f>April!Q203</f>
        <v>#DIV/0!</v>
      </c>
      <c r="Q193" s="6" t="e">
        <f>May!Q203</f>
        <v>#DIV/0!</v>
      </c>
      <c r="R193" s="6" t="e">
        <f>June!Q203</f>
        <v>#DIV/0!</v>
      </c>
      <c r="S193" s="6" t="e">
        <f>AVERAGE(P193:R193)</f>
        <v>#DIV/0!</v>
      </c>
      <c r="T193" s="40" t="e">
        <f t="shared" ref="T193:T194" si="53">AVERAGE(G193,K193,O193,S193)</f>
        <v>#DIV/0!</v>
      </c>
    </row>
    <row r="194" spans="1:20" x14ac:dyDescent="0.45">
      <c r="A194" s="15" t="s">
        <v>166</v>
      </c>
      <c r="B194" s="15"/>
      <c r="D194" s="34" t="e">
        <f>July!R203</f>
        <v>#DIV/0!</v>
      </c>
      <c r="E194" s="34" t="e">
        <f>August!R203</f>
        <v>#DIV/0!</v>
      </c>
      <c r="F194" s="34" t="e">
        <f>September!R203</f>
        <v>#DIV/0!</v>
      </c>
      <c r="G194" s="34" t="e">
        <f>AVERAGE(D194:F194)</f>
        <v>#DIV/0!</v>
      </c>
      <c r="H194" s="9" t="e">
        <f>October!R203</f>
        <v>#DIV/0!</v>
      </c>
      <c r="I194" s="9" t="e">
        <f>November!R203</f>
        <v>#DIV/0!</v>
      </c>
      <c r="J194" s="9" t="e">
        <f>December!R203</f>
        <v>#DIV/0!</v>
      </c>
      <c r="K194" s="9" t="e">
        <f>AVERAGE(H194:J194)</f>
        <v>#DIV/0!</v>
      </c>
      <c r="L194" s="37" t="e">
        <f>January!R203</f>
        <v>#DIV/0!</v>
      </c>
      <c r="M194" s="37" t="e">
        <f>February!R203</f>
        <v>#DIV/0!</v>
      </c>
      <c r="N194" s="37" t="e">
        <f>March!R203</f>
        <v>#DIV/0!</v>
      </c>
      <c r="O194" s="38" t="e">
        <f>AVERAGE(L194:N194)</f>
        <v>#DIV/0!</v>
      </c>
      <c r="P194" s="6" t="e">
        <f>April!R203</f>
        <v>#DIV/0!</v>
      </c>
      <c r="Q194" s="6" t="e">
        <f>May!R203</f>
        <v>#DIV/0!</v>
      </c>
      <c r="R194" s="6" t="e">
        <f>June!Q203</f>
        <v>#DIV/0!</v>
      </c>
      <c r="S194" s="6" t="e">
        <f>AVERAGE(P194:R194)</f>
        <v>#DIV/0!</v>
      </c>
      <c r="T194" s="40" t="e">
        <f t="shared" si="53"/>
        <v>#DIV/0!</v>
      </c>
    </row>
    <row r="195" spans="1:20" x14ac:dyDescent="0.45">
      <c r="A195" s="12"/>
      <c r="B195" s="12"/>
    </row>
    <row r="196" spans="1:20" x14ac:dyDescent="0.45">
      <c r="A196" s="20" t="s">
        <v>230</v>
      </c>
      <c r="B196" s="20"/>
      <c r="C196" s="8"/>
    </row>
    <row r="197" spans="1:20" x14ac:dyDescent="0.45">
      <c r="A197" s="15" t="s">
        <v>244</v>
      </c>
      <c r="B197" s="16" t="s">
        <v>244</v>
      </c>
      <c r="D197" s="34">
        <f>July!Y203</f>
        <v>0</v>
      </c>
      <c r="E197" s="34">
        <f>August!Y203</f>
        <v>0</v>
      </c>
      <c r="F197" s="34">
        <f>September!Y203</f>
        <v>0</v>
      </c>
      <c r="G197" s="34">
        <f>SUM(D197:F197)</f>
        <v>0</v>
      </c>
      <c r="H197" s="9">
        <f>October!Y203</f>
        <v>0</v>
      </c>
      <c r="I197" s="9">
        <f>November!Y203</f>
        <v>0</v>
      </c>
      <c r="J197" s="9">
        <f>December!Y203</f>
        <v>0</v>
      </c>
      <c r="K197" s="9">
        <f>SUM(H197:J197)</f>
        <v>0</v>
      </c>
      <c r="L197" s="37">
        <f>January!Y203</f>
        <v>0</v>
      </c>
      <c r="M197" s="37">
        <f>February!Y203</f>
        <v>0</v>
      </c>
      <c r="N197" s="37">
        <f>March!Y203</f>
        <v>0</v>
      </c>
      <c r="O197" s="38">
        <f>SUM(L197:N197)</f>
        <v>0</v>
      </c>
      <c r="P197" s="6">
        <f>April!Y203</f>
        <v>0</v>
      </c>
      <c r="Q197" s="6">
        <f>May!Y203</f>
        <v>0</v>
      </c>
      <c r="R197" s="6">
        <f>June!Y203</f>
        <v>0</v>
      </c>
      <c r="S197" s="6">
        <f>SUM(P197:R197)</f>
        <v>0</v>
      </c>
      <c r="T197" s="40">
        <f>SUM(G197,K197,O197,S197)</f>
        <v>0</v>
      </c>
    </row>
    <row r="198" spans="1:20" x14ac:dyDescent="0.45">
      <c r="A198" s="15" t="s">
        <v>242</v>
      </c>
      <c r="B198" s="16" t="s">
        <v>242</v>
      </c>
      <c r="D198" s="34">
        <f>July!Y204</f>
        <v>0</v>
      </c>
      <c r="E198" s="34">
        <f>August!Y204</f>
        <v>0</v>
      </c>
      <c r="F198" s="34">
        <f>September!Y204</f>
        <v>0</v>
      </c>
      <c r="G198" s="34">
        <f t="shared" ref="G198:G208" si="54">SUM(D198:F198)</f>
        <v>0</v>
      </c>
      <c r="H198" s="9">
        <f>October!Y204</f>
        <v>0</v>
      </c>
      <c r="I198" s="9">
        <f>November!Y204</f>
        <v>0</v>
      </c>
      <c r="J198" s="9">
        <f>December!Y204</f>
        <v>0</v>
      </c>
      <c r="K198" s="9">
        <f t="shared" ref="K198:K208" si="55">SUM(H198:J198)</f>
        <v>0</v>
      </c>
      <c r="L198" s="37">
        <f>January!Y204</f>
        <v>0</v>
      </c>
      <c r="M198" s="37">
        <f>February!Y204</f>
        <v>0</v>
      </c>
      <c r="N198" s="37">
        <f>March!Y204</f>
        <v>0</v>
      </c>
      <c r="O198" s="38">
        <f t="shared" ref="O198:O208" si="56">SUM(L198:N198)</f>
        <v>0</v>
      </c>
      <c r="P198" s="6">
        <f>April!Y204</f>
        <v>0</v>
      </c>
      <c r="Q198" s="6">
        <f>May!Y204</f>
        <v>0</v>
      </c>
      <c r="R198" s="6">
        <f>June!Y204</f>
        <v>0</v>
      </c>
      <c r="S198" s="6">
        <f t="shared" ref="S198:S208" si="57">SUM(P198:R198)</f>
        <v>0</v>
      </c>
      <c r="T198" s="40">
        <f t="shared" ref="T198:T208" si="58">SUM(G198,K198,O198,S198)</f>
        <v>0</v>
      </c>
    </row>
    <row r="199" spans="1:20" x14ac:dyDescent="0.45">
      <c r="A199" s="15" t="s">
        <v>243</v>
      </c>
      <c r="B199" s="16" t="s">
        <v>243</v>
      </c>
      <c r="D199" s="34">
        <f>July!Y205</f>
        <v>0</v>
      </c>
      <c r="E199" s="34">
        <f>August!Y205</f>
        <v>0</v>
      </c>
      <c r="F199" s="34">
        <f>September!Y205</f>
        <v>0</v>
      </c>
      <c r="G199" s="34">
        <f t="shared" si="54"/>
        <v>0</v>
      </c>
      <c r="H199" s="9">
        <f>October!Y205</f>
        <v>0</v>
      </c>
      <c r="I199" s="9">
        <f>November!Y205</f>
        <v>0</v>
      </c>
      <c r="J199" s="9">
        <f>December!Y205</f>
        <v>0</v>
      </c>
      <c r="K199" s="9">
        <f t="shared" si="55"/>
        <v>0</v>
      </c>
      <c r="L199" s="37">
        <f>January!Y205</f>
        <v>0</v>
      </c>
      <c r="M199" s="37">
        <f>February!Y205</f>
        <v>0</v>
      </c>
      <c r="N199" s="37">
        <f>March!Y205</f>
        <v>0</v>
      </c>
      <c r="O199" s="38">
        <f t="shared" si="56"/>
        <v>0</v>
      </c>
      <c r="P199" s="6">
        <f>April!Y205</f>
        <v>0</v>
      </c>
      <c r="Q199" s="6">
        <f>May!Y205</f>
        <v>0</v>
      </c>
      <c r="R199" s="6">
        <f>June!Y205</f>
        <v>0</v>
      </c>
      <c r="S199" s="6">
        <f t="shared" si="57"/>
        <v>0</v>
      </c>
      <c r="T199" s="40">
        <f t="shared" si="58"/>
        <v>0</v>
      </c>
    </row>
    <row r="200" spans="1:20" x14ac:dyDescent="0.45">
      <c r="A200" s="15" t="s">
        <v>246</v>
      </c>
      <c r="B200" s="16" t="s">
        <v>246</v>
      </c>
      <c r="D200" s="34">
        <f>July!Y206</f>
        <v>0</v>
      </c>
      <c r="E200" s="34">
        <f>August!Y206</f>
        <v>0</v>
      </c>
      <c r="F200" s="34">
        <f>September!Y206</f>
        <v>0</v>
      </c>
      <c r="G200" s="34">
        <f t="shared" si="54"/>
        <v>0</v>
      </c>
      <c r="H200" s="9">
        <f>October!Y206</f>
        <v>0</v>
      </c>
      <c r="I200" s="9">
        <f>November!Y206</f>
        <v>0</v>
      </c>
      <c r="J200" s="9">
        <f>December!Y206</f>
        <v>0</v>
      </c>
      <c r="K200" s="9">
        <f t="shared" si="55"/>
        <v>0</v>
      </c>
      <c r="L200" s="37">
        <f>January!Y206</f>
        <v>0</v>
      </c>
      <c r="M200" s="37">
        <f>February!Y206</f>
        <v>0</v>
      </c>
      <c r="N200" s="37">
        <f>March!Y206</f>
        <v>0</v>
      </c>
      <c r="O200" s="38">
        <f t="shared" si="56"/>
        <v>0</v>
      </c>
      <c r="P200" s="6">
        <f>April!Y206</f>
        <v>0</v>
      </c>
      <c r="Q200" s="6">
        <f>May!Y206</f>
        <v>0</v>
      </c>
      <c r="R200" s="6">
        <f>June!Y206</f>
        <v>0</v>
      </c>
      <c r="S200" s="6">
        <f t="shared" si="57"/>
        <v>0</v>
      </c>
      <c r="T200" s="40">
        <f t="shared" si="58"/>
        <v>0</v>
      </c>
    </row>
    <row r="201" spans="1:20" x14ac:dyDescent="0.45">
      <c r="A201" s="15" t="s">
        <v>245</v>
      </c>
      <c r="B201" s="16" t="s">
        <v>245</v>
      </c>
      <c r="D201" s="34">
        <f>July!Y207</f>
        <v>0</v>
      </c>
      <c r="E201" s="34">
        <f>August!Y207</f>
        <v>0</v>
      </c>
      <c r="F201" s="34">
        <f>September!Y207</f>
        <v>0</v>
      </c>
      <c r="G201" s="34">
        <f t="shared" si="54"/>
        <v>0</v>
      </c>
      <c r="H201" s="9">
        <f>October!Y207</f>
        <v>0</v>
      </c>
      <c r="I201" s="9">
        <f>November!Y207</f>
        <v>0</v>
      </c>
      <c r="J201" s="9">
        <f>December!Y207</f>
        <v>0</v>
      </c>
      <c r="K201" s="9">
        <f t="shared" si="55"/>
        <v>0</v>
      </c>
      <c r="L201" s="37">
        <f>January!Y207</f>
        <v>0</v>
      </c>
      <c r="M201" s="37">
        <f>February!Y207</f>
        <v>0</v>
      </c>
      <c r="N201" s="37">
        <f>March!Y207</f>
        <v>0</v>
      </c>
      <c r="O201" s="38">
        <f t="shared" si="56"/>
        <v>0</v>
      </c>
      <c r="P201" s="6">
        <f>April!Y207</f>
        <v>0</v>
      </c>
      <c r="Q201" s="6">
        <f>May!Y207</f>
        <v>0</v>
      </c>
      <c r="R201" s="6">
        <f>June!Y207</f>
        <v>0</v>
      </c>
      <c r="S201" s="6">
        <f t="shared" si="57"/>
        <v>0</v>
      </c>
      <c r="T201" s="40">
        <f t="shared" si="58"/>
        <v>0</v>
      </c>
    </row>
    <row r="202" spans="1:20" x14ac:dyDescent="0.45">
      <c r="A202" s="15" t="s">
        <v>129</v>
      </c>
      <c r="B202" s="16" t="s">
        <v>129</v>
      </c>
      <c r="D202" s="34">
        <f>July!Y208</f>
        <v>0</v>
      </c>
      <c r="E202" s="34">
        <f>August!Y208</f>
        <v>0</v>
      </c>
      <c r="F202" s="34">
        <f>September!Y208</f>
        <v>0</v>
      </c>
      <c r="G202" s="34">
        <f t="shared" si="54"/>
        <v>0</v>
      </c>
      <c r="H202" s="9">
        <f>October!Y208</f>
        <v>0</v>
      </c>
      <c r="I202" s="9">
        <f>November!Y208</f>
        <v>0</v>
      </c>
      <c r="J202" s="9">
        <f>December!Y208</f>
        <v>0</v>
      </c>
      <c r="K202" s="9">
        <f t="shared" si="55"/>
        <v>0</v>
      </c>
      <c r="L202" s="37">
        <f>January!Y208</f>
        <v>0</v>
      </c>
      <c r="M202" s="37">
        <f>February!Y208</f>
        <v>0</v>
      </c>
      <c r="N202" s="37">
        <f>March!Y208</f>
        <v>0</v>
      </c>
      <c r="O202" s="38">
        <f t="shared" si="56"/>
        <v>0</v>
      </c>
      <c r="P202" s="6">
        <f>April!Y208</f>
        <v>0</v>
      </c>
      <c r="Q202" s="6">
        <f>May!Y208</f>
        <v>0</v>
      </c>
      <c r="R202" s="6">
        <f>June!Y208</f>
        <v>0</v>
      </c>
      <c r="S202" s="6">
        <f t="shared" si="57"/>
        <v>0</v>
      </c>
      <c r="T202" s="40">
        <f t="shared" si="58"/>
        <v>0</v>
      </c>
    </row>
    <row r="203" spans="1:20" x14ac:dyDescent="0.45">
      <c r="A203" s="15" t="s">
        <v>248</v>
      </c>
      <c r="B203" s="16" t="s">
        <v>248</v>
      </c>
      <c r="D203" s="34">
        <f>July!Y209</f>
        <v>0</v>
      </c>
      <c r="E203" s="34">
        <f>August!Y209</f>
        <v>0</v>
      </c>
      <c r="F203" s="34">
        <f>September!Y209</f>
        <v>0</v>
      </c>
      <c r="G203" s="34">
        <f t="shared" si="54"/>
        <v>0</v>
      </c>
      <c r="H203" s="9">
        <f>October!Y209</f>
        <v>0</v>
      </c>
      <c r="I203" s="9">
        <f>November!Y209</f>
        <v>0</v>
      </c>
      <c r="J203" s="9">
        <f>December!Y209</f>
        <v>0</v>
      </c>
      <c r="K203" s="9">
        <f t="shared" si="55"/>
        <v>0</v>
      </c>
      <c r="L203" s="37">
        <f>January!Y209</f>
        <v>0</v>
      </c>
      <c r="M203" s="37">
        <f>February!Y209</f>
        <v>0</v>
      </c>
      <c r="N203" s="37">
        <f>March!Y209</f>
        <v>0</v>
      </c>
      <c r="O203" s="38">
        <f t="shared" si="56"/>
        <v>0</v>
      </c>
      <c r="P203" s="6">
        <f>April!Y209</f>
        <v>0</v>
      </c>
      <c r="Q203" s="6">
        <f>May!Y209</f>
        <v>0</v>
      </c>
      <c r="R203" s="6">
        <f>June!Y209</f>
        <v>0</v>
      </c>
      <c r="S203" s="6">
        <f t="shared" si="57"/>
        <v>0</v>
      </c>
      <c r="T203" s="40">
        <f t="shared" si="58"/>
        <v>0</v>
      </c>
    </row>
    <row r="204" spans="1:20" x14ac:dyDescent="0.45">
      <c r="A204" s="15" t="s">
        <v>241</v>
      </c>
      <c r="B204" s="16" t="s">
        <v>241</v>
      </c>
      <c r="D204" s="34">
        <f>July!Y210</f>
        <v>0</v>
      </c>
      <c r="E204" s="34">
        <f>August!Y210</f>
        <v>0</v>
      </c>
      <c r="F204" s="34">
        <f>September!Y210</f>
        <v>0</v>
      </c>
      <c r="G204" s="34">
        <f t="shared" si="54"/>
        <v>0</v>
      </c>
      <c r="H204" s="9">
        <f>October!Y210</f>
        <v>0</v>
      </c>
      <c r="I204" s="9">
        <f>November!Y210</f>
        <v>0</v>
      </c>
      <c r="J204" s="9">
        <f>December!Y210</f>
        <v>0</v>
      </c>
      <c r="K204" s="9">
        <f t="shared" si="55"/>
        <v>0</v>
      </c>
      <c r="L204" s="37">
        <f>January!Y210</f>
        <v>0</v>
      </c>
      <c r="M204" s="37">
        <f>February!Y210</f>
        <v>0</v>
      </c>
      <c r="N204" s="37">
        <f>March!Y210</f>
        <v>0</v>
      </c>
      <c r="O204" s="38">
        <f t="shared" si="56"/>
        <v>0</v>
      </c>
      <c r="P204" s="6">
        <f>April!Y210</f>
        <v>0</v>
      </c>
      <c r="Q204" s="6">
        <f>May!Y210</f>
        <v>0</v>
      </c>
      <c r="R204" s="6">
        <f>June!Y210</f>
        <v>0</v>
      </c>
      <c r="S204" s="6">
        <f t="shared" si="57"/>
        <v>0</v>
      </c>
      <c r="T204" s="40">
        <f t="shared" si="58"/>
        <v>0</v>
      </c>
    </row>
    <row r="205" spans="1:20" x14ac:dyDescent="0.45">
      <c r="A205" s="15" t="s">
        <v>247</v>
      </c>
      <c r="B205" s="16" t="s">
        <v>266</v>
      </c>
      <c r="D205" s="34">
        <f>July!Y211</f>
        <v>0</v>
      </c>
      <c r="E205" s="34">
        <f>August!Y211</f>
        <v>0</v>
      </c>
      <c r="F205" s="34">
        <f>September!Y211</f>
        <v>0</v>
      </c>
      <c r="G205" s="34">
        <f t="shared" si="54"/>
        <v>0</v>
      </c>
      <c r="H205" s="9">
        <f>October!Y211</f>
        <v>0</v>
      </c>
      <c r="I205" s="9">
        <f>November!Y211</f>
        <v>0</v>
      </c>
      <c r="J205" s="9">
        <f>December!Y211</f>
        <v>0</v>
      </c>
      <c r="K205" s="9">
        <f t="shared" si="55"/>
        <v>0</v>
      </c>
      <c r="L205" s="37">
        <f>January!Y211</f>
        <v>0</v>
      </c>
      <c r="M205" s="37">
        <f>February!Y211</f>
        <v>0</v>
      </c>
      <c r="N205" s="37">
        <f>March!Y211</f>
        <v>0</v>
      </c>
      <c r="O205" s="38">
        <f t="shared" si="56"/>
        <v>0</v>
      </c>
      <c r="P205" s="6">
        <f>April!Y211</f>
        <v>0</v>
      </c>
      <c r="Q205" s="6">
        <f>May!Y211</f>
        <v>0</v>
      </c>
      <c r="R205" s="6">
        <f>June!Y211</f>
        <v>0</v>
      </c>
      <c r="S205" s="6">
        <f t="shared" si="57"/>
        <v>0</v>
      </c>
      <c r="T205" s="40">
        <f t="shared" si="58"/>
        <v>0</v>
      </c>
    </row>
    <row r="206" spans="1:20" x14ac:dyDescent="0.45">
      <c r="A206" s="15" t="s">
        <v>185</v>
      </c>
      <c r="B206" s="16" t="s">
        <v>185</v>
      </c>
      <c r="D206" s="34">
        <f>July!Y212</f>
        <v>0</v>
      </c>
      <c r="E206" s="34">
        <f>August!Y212</f>
        <v>0</v>
      </c>
      <c r="F206" s="34">
        <f>September!Y212</f>
        <v>0</v>
      </c>
      <c r="G206" s="34">
        <f t="shared" si="54"/>
        <v>0</v>
      </c>
      <c r="H206" s="9">
        <f>October!Y212</f>
        <v>0</v>
      </c>
      <c r="I206" s="9">
        <f>November!Y212</f>
        <v>0</v>
      </c>
      <c r="J206" s="9">
        <f>December!Y212</f>
        <v>0</v>
      </c>
      <c r="K206" s="9">
        <f t="shared" si="55"/>
        <v>0</v>
      </c>
      <c r="L206" s="37">
        <f>January!Y212</f>
        <v>0</v>
      </c>
      <c r="M206" s="37">
        <f>February!Y212</f>
        <v>0</v>
      </c>
      <c r="N206" s="37">
        <f>March!Y212</f>
        <v>0</v>
      </c>
      <c r="O206" s="38">
        <f t="shared" si="56"/>
        <v>0</v>
      </c>
      <c r="P206" s="6">
        <f>April!Y212</f>
        <v>0</v>
      </c>
      <c r="Q206" s="6">
        <f>May!Y212</f>
        <v>0</v>
      </c>
      <c r="R206" s="6">
        <f>June!Y212</f>
        <v>0</v>
      </c>
      <c r="S206" s="6">
        <f t="shared" si="57"/>
        <v>0</v>
      </c>
      <c r="T206" s="40">
        <f t="shared" si="58"/>
        <v>0</v>
      </c>
    </row>
    <row r="207" spans="1:20" x14ac:dyDescent="0.45">
      <c r="A207" s="15" t="s">
        <v>269</v>
      </c>
      <c r="B207" s="16" t="s">
        <v>269</v>
      </c>
      <c r="D207" s="34">
        <f>July!Y213</f>
        <v>0</v>
      </c>
      <c r="E207" s="34">
        <f>August!Y213</f>
        <v>0</v>
      </c>
      <c r="F207" s="34">
        <f>September!Y213</f>
        <v>0</v>
      </c>
      <c r="G207" s="34">
        <f t="shared" si="54"/>
        <v>0</v>
      </c>
      <c r="H207" s="9">
        <f>October!Y213</f>
        <v>0</v>
      </c>
      <c r="I207" s="9">
        <f>November!Y213</f>
        <v>0</v>
      </c>
      <c r="J207" s="9">
        <f>December!Y213</f>
        <v>0</v>
      </c>
      <c r="K207" s="9">
        <f t="shared" si="55"/>
        <v>0</v>
      </c>
      <c r="L207" s="37">
        <f>January!Y213</f>
        <v>0</v>
      </c>
      <c r="M207" s="37">
        <f>February!Y213</f>
        <v>0</v>
      </c>
      <c r="N207" s="37">
        <f>March!Y213</f>
        <v>0</v>
      </c>
      <c r="O207" s="38">
        <f t="shared" si="56"/>
        <v>0</v>
      </c>
      <c r="P207" s="6">
        <f>April!Y213</f>
        <v>0</v>
      </c>
      <c r="Q207" s="6">
        <f>May!Y213</f>
        <v>0</v>
      </c>
      <c r="R207" s="6">
        <f>June!Y213</f>
        <v>0</v>
      </c>
      <c r="S207" s="6">
        <f t="shared" si="57"/>
        <v>0</v>
      </c>
      <c r="T207" s="40">
        <f t="shared" si="58"/>
        <v>0</v>
      </c>
    </row>
    <row r="208" spans="1:20" x14ac:dyDescent="0.45">
      <c r="A208" s="15" t="s">
        <v>167</v>
      </c>
      <c r="B208" s="16" t="s">
        <v>167</v>
      </c>
      <c r="D208" s="34">
        <f>July!Y214</f>
        <v>0</v>
      </c>
      <c r="E208" s="34">
        <f>August!Y214</f>
        <v>0</v>
      </c>
      <c r="F208" s="34">
        <f>September!Y214</f>
        <v>0</v>
      </c>
      <c r="G208" s="34">
        <f t="shared" si="54"/>
        <v>0</v>
      </c>
      <c r="H208" s="9">
        <f>October!Y214</f>
        <v>0</v>
      </c>
      <c r="I208" s="9">
        <f>November!Y214</f>
        <v>0</v>
      </c>
      <c r="J208" s="9">
        <f>December!Y214</f>
        <v>0</v>
      </c>
      <c r="K208" s="9">
        <f t="shared" si="55"/>
        <v>0</v>
      </c>
      <c r="L208" s="37">
        <f>January!Y214</f>
        <v>0</v>
      </c>
      <c r="M208" s="37">
        <f>February!Y214</f>
        <v>0</v>
      </c>
      <c r="N208" s="37">
        <f>March!Y214</f>
        <v>0</v>
      </c>
      <c r="O208" s="38">
        <f t="shared" si="56"/>
        <v>0</v>
      </c>
      <c r="P208" s="6">
        <f>April!Y214</f>
        <v>0</v>
      </c>
      <c r="Q208" s="6">
        <f>May!Y214</f>
        <v>0</v>
      </c>
      <c r="R208" s="6">
        <f>June!Y214</f>
        <v>0</v>
      </c>
      <c r="S208" s="6">
        <f t="shared" si="57"/>
        <v>0</v>
      </c>
      <c r="T208" s="40">
        <f t="shared" si="58"/>
        <v>0</v>
      </c>
    </row>
    <row r="209" spans="1:20" x14ac:dyDescent="0.45">
      <c r="A209" s="12"/>
      <c r="B209" s="12"/>
      <c r="Q209" s="27"/>
    </row>
    <row r="210" spans="1:20" x14ac:dyDescent="0.45">
      <c r="A210" s="20" t="s">
        <v>168</v>
      </c>
      <c r="B210" s="20"/>
      <c r="Q210" s="27"/>
    </row>
    <row r="211" spans="1:20" x14ac:dyDescent="0.45">
      <c r="A211" s="4" t="s">
        <v>169</v>
      </c>
      <c r="B211" s="4" t="s">
        <v>169</v>
      </c>
      <c r="D211" s="34">
        <f>July!Z203</f>
        <v>0</v>
      </c>
      <c r="E211" s="34">
        <f>August!Z203</f>
        <v>0</v>
      </c>
      <c r="F211" s="34">
        <f>September!Z203</f>
        <v>0</v>
      </c>
      <c r="G211" s="34">
        <f>SUM(D211:F211)</f>
        <v>0</v>
      </c>
      <c r="H211" s="9">
        <f>October!Z203</f>
        <v>0</v>
      </c>
      <c r="I211" s="9">
        <f>November!Z203</f>
        <v>0</v>
      </c>
      <c r="J211" s="9">
        <f>December!Z203</f>
        <v>0</v>
      </c>
      <c r="K211" s="9">
        <f>SUM(H211:J211)</f>
        <v>0</v>
      </c>
      <c r="L211" s="37">
        <f>January!Z203</f>
        <v>0</v>
      </c>
      <c r="M211" s="37">
        <f>February!Z203</f>
        <v>0</v>
      </c>
      <c r="N211" s="37">
        <f>March!Z203</f>
        <v>0</v>
      </c>
      <c r="O211" s="38">
        <f>SUM(L211:N211)</f>
        <v>0</v>
      </c>
      <c r="P211" s="6">
        <f>April!Z203</f>
        <v>0</v>
      </c>
      <c r="Q211" s="27">
        <f>May!Z203</f>
        <v>0</v>
      </c>
      <c r="R211" s="6">
        <f>June!Z203</f>
        <v>0</v>
      </c>
      <c r="S211" s="6">
        <f>SUM(P211:R211)</f>
        <v>0</v>
      </c>
      <c r="T211" s="40">
        <f t="shared" ref="T211:T213" si="59">SUM(G211,K211,O211,S211)</f>
        <v>0</v>
      </c>
    </row>
    <row r="212" spans="1:20" x14ac:dyDescent="0.45">
      <c r="A212" s="4" t="s">
        <v>150</v>
      </c>
      <c r="B212" s="4" t="s">
        <v>150</v>
      </c>
      <c r="D212" s="34">
        <f>July!Z204</f>
        <v>0</v>
      </c>
      <c r="E212" s="34">
        <f>August!Z204</f>
        <v>0</v>
      </c>
      <c r="F212" s="34">
        <f>September!Z204</f>
        <v>0</v>
      </c>
      <c r="G212" s="34">
        <f>SUM(D212:F212)</f>
        <v>0</v>
      </c>
      <c r="H212" s="9">
        <f>October!Z204</f>
        <v>0</v>
      </c>
      <c r="I212" s="9">
        <f>November!Z204</f>
        <v>0</v>
      </c>
      <c r="J212" s="9">
        <f>December!Z204</f>
        <v>0</v>
      </c>
      <c r="K212" s="9">
        <f>SUM(H212:J212)</f>
        <v>0</v>
      </c>
      <c r="L212" s="37">
        <f>January!Z204</f>
        <v>0</v>
      </c>
      <c r="M212" s="37">
        <f>February!Z204</f>
        <v>0</v>
      </c>
      <c r="N212" s="37">
        <f>March!Z204</f>
        <v>0</v>
      </c>
      <c r="O212" s="38">
        <f>SUM(L212:N212)</f>
        <v>0</v>
      </c>
      <c r="P212" s="6">
        <f>April!Z204</f>
        <v>0</v>
      </c>
      <c r="Q212" s="27">
        <f>May!Z204</f>
        <v>0</v>
      </c>
      <c r="R212" s="6">
        <f>June!Z204</f>
        <v>0</v>
      </c>
      <c r="S212" s="6">
        <f>SUM(P212:R212)</f>
        <v>0</v>
      </c>
      <c r="T212" s="40">
        <f t="shared" si="59"/>
        <v>0</v>
      </c>
    </row>
    <row r="213" spans="1:20" x14ac:dyDescent="0.45">
      <c r="A213" s="4" t="s">
        <v>167</v>
      </c>
      <c r="B213" s="4" t="s">
        <v>167</v>
      </c>
      <c r="D213" s="34">
        <f>July!Z205</f>
        <v>0</v>
      </c>
      <c r="E213" s="34">
        <f>August!Z205</f>
        <v>0</v>
      </c>
      <c r="F213" s="34">
        <f>September!Z205</f>
        <v>0</v>
      </c>
      <c r="G213" s="34">
        <f>SUM(D213:F213)</f>
        <v>0</v>
      </c>
      <c r="H213" s="9">
        <f>October!Z205</f>
        <v>0</v>
      </c>
      <c r="I213" s="9">
        <f>November!Z205</f>
        <v>0</v>
      </c>
      <c r="J213" s="9">
        <f>December!Z205</f>
        <v>0</v>
      </c>
      <c r="K213" s="9">
        <f>SUM(H213:J213)</f>
        <v>0</v>
      </c>
      <c r="L213" s="37">
        <f>January!Z205</f>
        <v>0</v>
      </c>
      <c r="M213" s="37">
        <f>February!Z205</f>
        <v>0</v>
      </c>
      <c r="N213" s="37">
        <f>March!Z205</f>
        <v>0</v>
      </c>
      <c r="O213" s="38">
        <f>SUM(L213:N213)</f>
        <v>0</v>
      </c>
      <c r="P213" s="6">
        <f>April!Z205</f>
        <v>0</v>
      </c>
      <c r="Q213" s="27">
        <f>May!Z205</f>
        <v>0</v>
      </c>
      <c r="R213" s="6">
        <f>June!Z205</f>
        <v>0</v>
      </c>
      <c r="S213" s="6">
        <f>SUM(P213:R213)</f>
        <v>0</v>
      </c>
      <c r="T213" s="40">
        <f t="shared" si="59"/>
        <v>0</v>
      </c>
    </row>
    <row r="214" spans="1:20" x14ac:dyDescent="0.45">
      <c r="A214" s="21"/>
      <c r="B214" s="21"/>
      <c r="Q214" s="28"/>
    </row>
    <row r="215" spans="1:20" x14ac:dyDescent="0.45">
      <c r="A215" s="20" t="s">
        <v>170</v>
      </c>
      <c r="B215" s="20"/>
      <c r="Q215" s="28"/>
    </row>
    <row r="216" spans="1:20" x14ac:dyDescent="0.45">
      <c r="A216" s="4" t="s">
        <v>169</v>
      </c>
      <c r="B216" s="4" t="s">
        <v>169</v>
      </c>
      <c r="D216" s="34">
        <f>July!AA203</f>
        <v>0</v>
      </c>
      <c r="E216" s="34">
        <f>August!AA203</f>
        <v>0</v>
      </c>
      <c r="F216" s="34">
        <f>September!AA203</f>
        <v>0</v>
      </c>
      <c r="G216" s="34">
        <f>SUM(D216:F216)</f>
        <v>0</v>
      </c>
      <c r="H216" s="9">
        <f>October!AA203</f>
        <v>0</v>
      </c>
      <c r="I216" s="9">
        <f>November!AA203</f>
        <v>0</v>
      </c>
      <c r="J216" s="9">
        <f>December!AA203</f>
        <v>0</v>
      </c>
      <c r="K216" s="9">
        <f>SUM(H216:J216)</f>
        <v>0</v>
      </c>
      <c r="L216" s="37">
        <f>January!AA203</f>
        <v>0</v>
      </c>
      <c r="M216" s="37">
        <f>February!AA203</f>
        <v>0</v>
      </c>
      <c r="N216" s="37">
        <f>March!AA203</f>
        <v>0</v>
      </c>
      <c r="O216" s="38">
        <f>SUM(L216:N216)</f>
        <v>0</v>
      </c>
      <c r="P216" s="6">
        <f>April!AA203</f>
        <v>0</v>
      </c>
      <c r="Q216" s="63">
        <f>May!AA203</f>
        <v>0</v>
      </c>
      <c r="R216" s="6">
        <f>June!AA203</f>
        <v>0</v>
      </c>
      <c r="S216" s="6">
        <f>SUM(P216:R216)</f>
        <v>0</v>
      </c>
      <c r="T216" s="40">
        <f t="shared" ref="T216:T218" si="60">SUM(G216,K216,O216,S216)</f>
        <v>0</v>
      </c>
    </row>
    <row r="217" spans="1:20" x14ac:dyDescent="0.45">
      <c r="A217" s="4" t="s">
        <v>150</v>
      </c>
      <c r="B217" s="4" t="s">
        <v>150</v>
      </c>
      <c r="D217" s="34">
        <f>July!AA204</f>
        <v>0</v>
      </c>
      <c r="E217" s="34">
        <f>August!AA204</f>
        <v>0</v>
      </c>
      <c r="F217" s="34">
        <f>September!AA204</f>
        <v>0</v>
      </c>
      <c r="G217" s="34">
        <f>SUM(D217:F217)</f>
        <v>0</v>
      </c>
      <c r="H217" s="9">
        <f>October!AA204</f>
        <v>0</v>
      </c>
      <c r="I217" s="9">
        <f>November!AA204</f>
        <v>0</v>
      </c>
      <c r="J217" s="9">
        <f>December!AA204</f>
        <v>0</v>
      </c>
      <c r="K217" s="9">
        <f>SUM(H217:J217)</f>
        <v>0</v>
      </c>
      <c r="L217" s="37">
        <f>January!AA204</f>
        <v>0</v>
      </c>
      <c r="M217" s="37">
        <f>February!AA204</f>
        <v>0</v>
      </c>
      <c r="N217" s="37">
        <f>March!AA204</f>
        <v>0</v>
      </c>
      <c r="O217" s="38">
        <f>SUM(L217:N217)</f>
        <v>0</v>
      </c>
      <c r="P217" s="6">
        <f>April!AA204</f>
        <v>0</v>
      </c>
      <c r="Q217" s="63">
        <f>May!AA204</f>
        <v>0</v>
      </c>
      <c r="R217" s="6">
        <f>June!AA204</f>
        <v>0</v>
      </c>
      <c r="S217" s="6">
        <f>SUM(P217:R217)</f>
        <v>0</v>
      </c>
      <c r="T217" s="40">
        <f t="shared" si="60"/>
        <v>0</v>
      </c>
    </row>
    <row r="218" spans="1:20" x14ac:dyDescent="0.45">
      <c r="A218" s="4" t="s">
        <v>167</v>
      </c>
      <c r="B218" s="4" t="s">
        <v>167</v>
      </c>
      <c r="D218" s="34">
        <f>July!AA205</f>
        <v>0</v>
      </c>
      <c r="E218" s="34">
        <f>August!AA205</f>
        <v>0</v>
      </c>
      <c r="F218" s="34">
        <f>September!AA205</f>
        <v>0</v>
      </c>
      <c r="G218" s="34">
        <f>SUM(D218:F218)</f>
        <v>0</v>
      </c>
      <c r="H218" s="9">
        <f>October!AA205</f>
        <v>0</v>
      </c>
      <c r="I218" s="9">
        <f>November!AA205</f>
        <v>0</v>
      </c>
      <c r="J218" s="9">
        <f>December!AA205</f>
        <v>0</v>
      </c>
      <c r="K218" s="9">
        <f>SUM(H218:J218)</f>
        <v>0</v>
      </c>
      <c r="L218" s="37">
        <f>January!AA205</f>
        <v>0</v>
      </c>
      <c r="M218" s="37">
        <f>February!AA205</f>
        <v>0</v>
      </c>
      <c r="N218" s="37">
        <f>March!AA205</f>
        <v>0</v>
      </c>
      <c r="O218" s="38">
        <f>SUM(L218:N218)</f>
        <v>0</v>
      </c>
      <c r="P218" s="6">
        <f>April!AA205</f>
        <v>0</v>
      </c>
      <c r="Q218" s="63">
        <f>May!AA205</f>
        <v>0</v>
      </c>
      <c r="R218" s="6">
        <f>June!AA205</f>
        <v>0</v>
      </c>
      <c r="S218" s="6">
        <f>SUM(P218:R218)</f>
        <v>0</v>
      </c>
      <c r="T218" s="40">
        <f t="shared" si="60"/>
        <v>0</v>
      </c>
    </row>
    <row r="219" spans="1:20" x14ac:dyDescent="0.45">
      <c r="A219" s="21"/>
      <c r="B219" s="21"/>
      <c r="Q219" s="27"/>
    </row>
    <row r="220" spans="1:20" x14ac:dyDescent="0.45">
      <c r="A220" s="20" t="s">
        <v>267</v>
      </c>
      <c r="Q220" s="27"/>
    </row>
    <row r="221" spans="1:20" x14ac:dyDescent="0.45">
      <c r="A221" s="4" t="s">
        <v>169</v>
      </c>
      <c r="B221" s="4" t="s">
        <v>169</v>
      </c>
      <c r="D221" s="34">
        <f>July!AC203</f>
        <v>0</v>
      </c>
      <c r="E221" s="34">
        <f>August!AC203</f>
        <v>0</v>
      </c>
      <c r="F221" s="34">
        <f>September!AC203</f>
        <v>0</v>
      </c>
      <c r="G221" s="34">
        <f>SUM(D221:F221)</f>
        <v>0</v>
      </c>
      <c r="H221" s="9">
        <f>October!AC203</f>
        <v>0</v>
      </c>
      <c r="I221" s="9">
        <f>November!AC203</f>
        <v>0</v>
      </c>
      <c r="J221" s="9">
        <f>December!AC203</f>
        <v>0</v>
      </c>
      <c r="K221" s="9">
        <f>SUM(H221:J221)</f>
        <v>0</v>
      </c>
      <c r="L221" s="37">
        <f>January!AC203</f>
        <v>0</v>
      </c>
      <c r="M221" s="37">
        <f>February!AC203</f>
        <v>0</v>
      </c>
      <c r="N221" s="37">
        <f>March!AC203</f>
        <v>0</v>
      </c>
      <c r="O221" s="38">
        <f>SUM(L221:N221)</f>
        <v>0</v>
      </c>
      <c r="P221" s="6">
        <f>April!AC203</f>
        <v>0</v>
      </c>
      <c r="Q221" s="27">
        <f>May!AC203</f>
        <v>0</v>
      </c>
      <c r="R221" s="6">
        <f>June!AC203</f>
        <v>0</v>
      </c>
      <c r="S221" s="6">
        <f>SUM(P221:R221)</f>
        <v>0</v>
      </c>
      <c r="T221" s="40">
        <f t="shared" ref="T221:T223" si="61">SUM(G221,K221,O221,S221)</f>
        <v>0</v>
      </c>
    </row>
    <row r="222" spans="1:20" x14ac:dyDescent="0.45">
      <c r="A222" s="4" t="s">
        <v>150</v>
      </c>
      <c r="B222" s="4" t="s">
        <v>150</v>
      </c>
      <c r="D222" s="34">
        <f>July!AC204</f>
        <v>0</v>
      </c>
      <c r="E222" s="34">
        <f>August!AC204</f>
        <v>0</v>
      </c>
      <c r="F222" s="34">
        <f>September!AC204</f>
        <v>0</v>
      </c>
      <c r="G222" s="34">
        <f>SUM(D222:F222)</f>
        <v>0</v>
      </c>
      <c r="H222" s="9">
        <f>October!AC204</f>
        <v>0</v>
      </c>
      <c r="I222" s="9">
        <f>November!AC204</f>
        <v>0</v>
      </c>
      <c r="J222" s="9">
        <f>December!AC204</f>
        <v>0</v>
      </c>
      <c r="K222" s="9">
        <f>SUM(H222:J222)</f>
        <v>0</v>
      </c>
      <c r="L222" s="37">
        <f>January!AC204</f>
        <v>0</v>
      </c>
      <c r="M222" s="37">
        <f>February!AC204</f>
        <v>0</v>
      </c>
      <c r="N222" s="37">
        <f>March!AC204</f>
        <v>0</v>
      </c>
      <c r="O222" s="38">
        <f>SUM(L222:N222)</f>
        <v>0</v>
      </c>
      <c r="P222" s="6">
        <f>April!AC204</f>
        <v>0</v>
      </c>
      <c r="Q222" s="27">
        <f>May!AC204</f>
        <v>0</v>
      </c>
      <c r="R222" s="6">
        <f>June!AC204</f>
        <v>0</v>
      </c>
      <c r="S222" s="6">
        <f>SUM(P222:R222)</f>
        <v>0</v>
      </c>
      <c r="T222" s="40">
        <f t="shared" si="61"/>
        <v>0</v>
      </c>
    </row>
    <row r="223" spans="1:20" x14ac:dyDescent="0.45">
      <c r="A223" s="4" t="s">
        <v>167</v>
      </c>
      <c r="B223" s="4" t="s">
        <v>167</v>
      </c>
      <c r="D223" s="34">
        <f>July!AC205</f>
        <v>0</v>
      </c>
      <c r="E223" s="34">
        <f>August!AC205</f>
        <v>0</v>
      </c>
      <c r="F223" s="34">
        <f>September!AC205</f>
        <v>0</v>
      </c>
      <c r="G223" s="34">
        <f>SUM(D223:F223)</f>
        <v>0</v>
      </c>
      <c r="H223" s="9">
        <f>October!AC205</f>
        <v>0</v>
      </c>
      <c r="I223" s="9">
        <f>November!AC205</f>
        <v>0</v>
      </c>
      <c r="J223" s="9">
        <f>December!AC205</f>
        <v>0</v>
      </c>
      <c r="K223" s="9">
        <f>SUM(H223:J223)</f>
        <v>0</v>
      </c>
      <c r="L223" s="37">
        <f>January!AC205</f>
        <v>0</v>
      </c>
      <c r="M223" s="37">
        <f>February!AC205</f>
        <v>0</v>
      </c>
      <c r="N223" s="37">
        <f>March!AC205</f>
        <v>0</v>
      </c>
      <c r="O223" s="38">
        <f>SUM(L223:N223)</f>
        <v>0</v>
      </c>
      <c r="P223" s="6">
        <f>April!AC205</f>
        <v>0</v>
      </c>
      <c r="Q223" s="27">
        <f>May!AC205</f>
        <v>0</v>
      </c>
      <c r="R223" s="6">
        <f>June!AC205</f>
        <v>0</v>
      </c>
      <c r="S223" s="6">
        <f>SUM(P223:R223)</f>
        <v>0</v>
      </c>
      <c r="T223" s="40">
        <f t="shared" si="61"/>
        <v>0</v>
      </c>
    </row>
    <row r="224" spans="1:20" x14ac:dyDescent="0.45">
      <c r="Q224" s="27"/>
    </row>
    <row r="225" spans="1:20" x14ac:dyDescent="0.45">
      <c r="A225" s="20" t="s">
        <v>176</v>
      </c>
      <c r="B225" s="20"/>
    </row>
    <row r="226" spans="1:20" x14ac:dyDescent="0.45">
      <c r="A226" s="4" t="s">
        <v>169</v>
      </c>
      <c r="B226" s="4" t="s">
        <v>169</v>
      </c>
      <c r="D226" s="34">
        <f>July!AD203</f>
        <v>0</v>
      </c>
      <c r="E226" s="34">
        <f>August!AD203</f>
        <v>0</v>
      </c>
      <c r="F226" s="34">
        <f>September!AD203</f>
        <v>0</v>
      </c>
      <c r="G226" s="34">
        <f>SUM(D226:F226)</f>
        <v>0</v>
      </c>
      <c r="H226" s="9">
        <f>October!AD203</f>
        <v>0</v>
      </c>
      <c r="I226" s="9">
        <f>November!AD203</f>
        <v>0</v>
      </c>
      <c r="J226" s="9">
        <f>December!AD203</f>
        <v>0</v>
      </c>
      <c r="K226" s="9">
        <f>SUM(H226:J226)</f>
        <v>0</v>
      </c>
      <c r="L226" s="37">
        <f>January!AD203</f>
        <v>0</v>
      </c>
      <c r="M226" s="37">
        <f>February!AD203</f>
        <v>0</v>
      </c>
      <c r="N226" s="37">
        <f>March!AD203</f>
        <v>0</v>
      </c>
      <c r="O226" s="38">
        <f>SUM(L226:N226)</f>
        <v>0</v>
      </c>
      <c r="P226" s="6">
        <f>April!AD203</f>
        <v>0</v>
      </c>
      <c r="Q226" s="6">
        <f>May!AD203</f>
        <v>0</v>
      </c>
      <c r="R226" s="6">
        <f>June!AD203</f>
        <v>0</v>
      </c>
      <c r="S226" s="6">
        <f>SUM(P226:R226)</f>
        <v>0</v>
      </c>
      <c r="T226" s="40">
        <f t="shared" ref="T226:T228" si="62">SUM(G226,K226,O226,S226)</f>
        <v>0</v>
      </c>
    </row>
    <row r="227" spans="1:20" x14ac:dyDescent="0.45">
      <c r="A227" s="4" t="s">
        <v>150</v>
      </c>
      <c r="B227" s="4" t="s">
        <v>150</v>
      </c>
      <c r="D227" s="34">
        <f>July!AD204</f>
        <v>0</v>
      </c>
      <c r="E227" s="34">
        <f>August!AD204</f>
        <v>0</v>
      </c>
      <c r="F227" s="34">
        <f>September!AD204</f>
        <v>0</v>
      </c>
      <c r="G227" s="34">
        <f>SUM(D227:F227)</f>
        <v>0</v>
      </c>
      <c r="H227" s="9">
        <f>October!AD204</f>
        <v>0</v>
      </c>
      <c r="I227" s="9">
        <f>November!AD204</f>
        <v>0</v>
      </c>
      <c r="J227" s="9">
        <f>December!AD204</f>
        <v>0</v>
      </c>
      <c r="K227" s="9">
        <f>SUM(H227:J227)</f>
        <v>0</v>
      </c>
      <c r="L227" s="37">
        <f>January!AD204</f>
        <v>0</v>
      </c>
      <c r="M227" s="37">
        <f>February!AD204</f>
        <v>0</v>
      </c>
      <c r="N227" s="37">
        <f>March!AD204</f>
        <v>0</v>
      </c>
      <c r="O227" s="38">
        <f>SUM(L227:N227)</f>
        <v>0</v>
      </c>
      <c r="P227" s="6">
        <f>April!AD204</f>
        <v>0</v>
      </c>
      <c r="Q227" s="6">
        <f>May!AD204</f>
        <v>0</v>
      </c>
      <c r="R227" s="6">
        <f>June!AD204</f>
        <v>0</v>
      </c>
      <c r="S227" s="6">
        <f>SUM(P227:R227)</f>
        <v>0</v>
      </c>
      <c r="T227" s="40">
        <f t="shared" si="62"/>
        <v>0</v>
      </c>
    </row>
    <row r="228" spans="1:20" x14ac:dyDescent="0.45">
      <c r="A228" s="4" t="s">
        <v>167</v>
      </c>
      <c r="B228" s="4" t="s">
        <v>167</v>
      </c>
      <c r="D228" s="34">
        <f>July!AD205</f>
        <v>0</v>
      </c>
      <c r="E228" s="34">
        <f>August!AD205</f>
        <v>0</v>
      </c>
      <c r="F228" s="34">
        <f>September!AD205</f>
        <v>0</v>
      </c>
      <c r="G228" s="34">
        <f>SUM(D228:F228)</f>
        <v>0</v>
      </c>
      <c r="H228" s="9">
        <f>October!AD205</f>
        <v>0</v>
      </c>
      <c r="I228" s="9">
        <f>November!AD205</f>
        <v>0</v>
      </c>
      <c r="J228" s="9">
        <f>December!AD205</f>
        <v>0</v>
      </c>
      <c r="K228" s="9">
        <f>SUM(H228:J228)</f>
        <v>0</v>
      </c>
      <c r="L228" s="37">
        <f>January!AD205</f>
        <v>0</v>
      </c>
      <c r="M228" s="37">
        <f>February!AD205</f>
        <v>0</v>
      </c>
      <c r="N228" s="37">
        <f>March!AD205</f>
        <v>0</v>
      </c>
      <c r="O228" s="38">
        <f>SUM(L228:N228)</f>
        <v>0</v>
      </c>
      <c r="P228" s="6">
        <f>April!AD205</f>
        <v>0</v>
      </c>
      <c r="Q228" s="6">
        <f>May!AD205</f>
        <v>0</v>
      </c>
      <c r="R228" s="6">
        <f>June!AD205</f>
        <v>0</v>
      </c>
      <c r="S228" s="6">
        <f>SUM(P228:R228)</f>
        <v>0</v>
      </c>
      <c r="T228" s="40">
        <f t="shared" si="62"/>
        <v>0</v>
      </c>
    </row>
    <row r="229" spans="1:20" x14ac:dyDescent="0.45">
      <c r="A229" s="12"/>
      <c r="B229" s="12"/>
    </row>
    <row r="230" spans="1:20" x14ac:dyDescent="0.45">
      <c r="A230" s="20" t="s">
        <v>177</v>
      </c>
      <c r="B230" s="20"/>
    </row>
    <row r="231" spans="1:20" x14ac:dyDescent="0.45">
      <c r="A231" s="4" t="s">
        <v>169</v>
      </c>
      <c r="B231" s="4" t="s">
        <v>169</v>
      </c>
      <c r="D231" s="34">
        <f>July!AE203</f>
        <v>0</v>
      </c>
      <c r="E231" s="34">
        <f>August!AE203</f>
        <v>0</v>
      </c>
      <c r="F231" s="34">
        <f>September!AE203</f>
        <v>0</v>
      </c>
      <c r="G231" s="34">
        <f>SUM(D231:F231)</f>
        <v>0</v>
      </c>
      <c r="H231" s="9">
        <f>October!AE203</f>
        <v>0</v>
      </c>
      <c r="I231" s="9">
        <f>November!AE203</f>
        <v>0</v>
      </c>
      <c r="J231" s="9">
        <f>December!AE203</f>
        <v>0</v>
      </c>
      <c r="K231" s="9">
        <f>SUM(H231:J231)</f>
        <v>0</v>
      </c>
      <c r="L231" s="37">
        <f>January!AE203</f>
        <v>0</v>
      </c>
      <c r="M231" s="37">
        <f>February!AE203</f>
        <v>0</v>
      </c>
      <c r="N231" s="37">
        <f>March!AE203</f>
        <v>0</v>
      </c>
      <c r="O231" s="38">
        <f>SUM(L231:N231)</f>
        <v>0</v>
      </c>
      <c r="P231" s="6">
        <f>April!AE203</f>
        <v>0</v>
      </c>
      <c r="Q231" s="6">
        <f>May!AE203</f>
        <v>0</v>
      </c>
      <c r="R231" s="6">
        <f>June!AE203</f>
        <v>0</v>
      </c>
      <c r="S231" s="6">
        <f>SUM(P231:R231)</f>
        <v>0</v>
      </c>
      <c r="T231" s="40">
        <f t="shared" ref="T231:T233" si="63">SUM(G231,K231,O231,S231)</f>
        <v>0</v>
      </c>
    </row>
    <row r="232" spans="1:20" x14ac:dyDescent="0.45">
      <c r="A232" s="4" t="s">
        <v>150</v>
      </c>
      <c r="B232" s="4" t="s">
        <v>150</v>
      </c>
      <c r="D232" s="34">
        <f>July!AE204</f>
        <v>0</v>
      </c>
      <c r="E232" s="34">
        <f>August!AE204</f>
        <v>0</v>
      </c>
      <c r="F232" s="34">
        <f>September!AE204</f>
        <v>0</v>
      </c>
      <c r="G232" s="34">
        <f>SUM(D232:F232)</f>
        <v>0</v>
      </c>
      <c r="H232" s="9">
        <f>October!AE204</f>
        <v>0</v>
      </c>
      <c r="I232" s="9">
        <f>November!AE204</f>
        <v>0</v>
      </c>
      <c r="J232" s="9">
        <f>December!AE204</f>
        <v>0</v>
      </c>
      <c r="K232" s="9">
        <f>SUM(H232:J232)</f>
        <v>0</v>
      </c>
      <c r="L232" s="37">
        <f>January!AE204</f>
        <v>0</v>
      </c>
      <c r="M232" s="37">
        <f>February!AE204</f>
        <v>0</v>
      </c>
      <c r="N232" s="37">
        <f>March!AE204</f>
        <v>0</v>
      </c>
      <c r="O232" s="38">
        <f>SUM(L232:N232)</f>
        <v>0</v>
      </c>
      <c r="P232" s="6">
        <f>April!AE204</f>
        <v>0</v>
      </c>
      <c r="Q232" s="6">
        <f>May!AE204</f>
        <v>0</v>
      </c>
      <c r="R232" s="6">
        <f>June!AE204</f>
        <v>0</v>
      </c>
      <c r="S232" s="6">
        <f>SUM(P232:R232)</f>
        <v>0</v>
      </c>
      <c r="T232" s="40">
        <f t="shared" si="63"/>
        <v>0</v>
      </c>
    </row>
    <row r="233" spans="1:20" x14ac:dyDescent="0.45">
      <c r="A233" s="4" t="s">
        <v>167</v>
      </c>
      <c r="B233" s="4" t="s">
        <v>167</v>
      </c>
      <c r="D233" s="34">
        <f>July!AE205</f>
        <v>0</v>
      </c>
      <c r="E233" s="34">
        <f>August!AE205</f>
        <v>0</v>
      </c>
      <c r="F233" s="34">
        <f>September!AE205</f>
        <v>0</v>
      </c>
      <c r="G233" s="34">
        <f>SUM(D233:F233)</f>
        <v>0</v>
      </c>
      <c r="H233" s="9">
        <f>October!AE205</f>
        <v>0</v>
      </c>
      <c r="I233" s="9">
        <f>November!AE205</f>
        <v>0</v>
      </c>
      <c r="J233" s="9">
        <f>December!AE205</f>
        <v>0</v>
      </c>
      <c r="K233" s="9">
        <f>SUM(H233:J233)</f>
        <v>0</v>
      </c>
      <c r="L233" s="37">
        <f>January!AE205</f>
        <v>0</v>
      </c>
      <c r="M233" s="37">
        <f>February!AE205</f>
        <v>0</v>
      </c>
      <c r="N233" s="37">
        <f>March!AE205</f>
        <v>0</v>
      </c>
      <c r="O233" s="38">
        <f>SUM(L233:N233)</f>
        <v>0</v>
      </c>
      <c r="P233" s="6">
        <f>April!AE205</f>
        <v>0</v>
      </c>
      <c r="Q233" s="6">
        <f>May!AE205</f>
        <v>0</v>
      </c>
      <c r="R233" s="6">
        <f>June!AE205</f>
        <v>0</v>
      </c>
      <c r="S233" s="6">
        <f>SUM(P233:R233)</f>
        <v>0</v>
      </c>
      <c r="T233" s="40">
        <f t="shared" si="63"/>
        <v>0</v>
      </c>
    </row>
    <row r="235" spans="1:20" x14ac:dyDescent="0.45">
      <c r="A235" s="20" t="s">
        <v>178</v>
      </c>
      <c r="B235" s="20"/>
    </row>
    <row r="236" spans="1:20" x14ac:dyDescent="0.45">
      <c r="A236" s="4" t="s">
        <v>179</v>
      </c>
      <c r="B236" s="4" t="s">
        <v>179</v>
      </c>
      <c r="D236" s="34">
        <f>July!AF203</f>
        <v>0</v>
      </c>
      <c r="E236" s="34">
        <f>August!AF203</f>
        <v>0</v>
      </c>
      <c r="F236" s="34">
        <f>September!AF203</f>
        <v>0</v>
      </c>
      <c r="G236" s="34">
        <f>SUM(D236:F236)</f>
        <v>0</v>
      </c>
      <c r="H236" s="9">
        <f>October!AF203</f>
        <v>0</v>
      </c>
      <c r="I236" s="9">
        <f>November!AF203</f>
        <v>0</v>
      </c>
      <c r="J236" s="9">
        <f>December!AF203</f>
        <v>0</v>
      </c>
      <c r="K236" s="9">
        <f>SUM(H236:J236)</f>
        <v>0</v>
      </c>
      <c r="L236" s="37">
        <f>January!AF203</f>
        <v>0</v>
      </c>
      <c r="M236" s="37">
        <f>February!AF203</f>
        <v>0</v>
      </c>
      <c r="N236" s="37">
        <f>March!AF203</f>
        <v>0</v>
      </c>
      <c r="O236" s="38">
        <f>SUM(L236:N236)</f>
        <v>0</v>
      </c>
      <c r="P236" s="6">
        <f>April!AF203</f>
        <v>0</v>
      </c>
      <c r="Q236" s="6">
        <f>May!AF203</f>
        <v>0</v>
      </c>
      <c r="R236" s="6">
        <f>June!AF203</f>
        <v>0</v>
      </c>
      <c r="S236" s="6">
        <f>SUM(P236:R236)</f>
        <v>0</v>
      </c>
      <c r="T236" s="40">
        <f t="shared" ref="T236:T239" si="64">SUM(G236,K236,O236,S236)</f>
        <v>0</v>
      </c>
    </row>
    <row r="237" spans="1:20" x14ac:dyDescent="0.45">
      <c r="A237" s="4" t="s">
        <v>180</v>
      </c>
      <c r="B237" s="4" t="s">
        <v>180</v>
      </c>
      <c r="D237" s="34">
        <f>July!AF204</f>
        <v>0</v>
      </c>
      <c r="E237" s="34">
        <f>August!AF204</f>
        <v>0</v>
      </c>
      <c r="F237" s="34">
        <f>September!AF204</f>
        <v>0</v>
      </c>
      <c r="G237" s="34">
        <f>SUM(D237:F237)</f>
        <v>0</v>
      </c>
      <c r="H237" s="9">
        <f>October!AF204</f>
        <v>0</v>
      </c>
      <c r="I237" s="9">
        <f>November!AF204</f>
        <v>0</v>
      </c>
      <c r="J237" s="9">
        <f>December!AF204</f>
        <v>0</v>
      </c>
      <c r="K237" s="9">
        <f>SUM(H237:J237)</f>
        <v>0</v>
      </c>
      <c r="L237" s="37">
        <f>January!AF204</f>
        <v>0</v>
      </c>
      <c r="M237" s="37">
        <f>February!AF204</f>
        <v>0</v>
      </c>
      <c r="N237" s="37">
        <f>March!AF204</f>
        <v>0</v>
      </c>
      <c r="O237" s="38">
        <f>SUM(L237:N237)</f>
        <v>0</v>
      </c>
      <c r="P237" s="6">
        <f>April!AF204</f>
        <v>0</v>
      </c>
      <c r="Q237" s="6">
        <f>May!AF204</f>
        <v>0</v>
      </c>
      <c r="R237" s="6">
        <f>June!AF204</f>
        <v>0</v>
      </c>
      <c r="S237" s="6">
        <f>SUM(P237:R237)</f>
        <v>0</v>
      </c>
      <c r="T237" s="40">
        <f t="shared" si="64"/>
        <v>0</v>
      </c>
    </row>
    <row r="238" spans="1:20" x14ac:dyDescent="0.45">
      <c r="A238" s="4" t="s">
        <v>181</v>
      </c>
      <c r="B238" s="4" t="s">
        <v>181</v>
      </c>
      <c r="D238" s="34">
        <f>July!AF205</f>
        <v>0</v>
      </c>
      <c r="E238" s="34">
        <f>August!AF205</f>
        <v>0</v>
      </c>
      <c r="F238" s="34">
        <f>September!AF205</f>
        <v>0</v>
      </c>
      <c r="G238" s="34">
        <f>SUM(D238:F238)</f>
        <v>0</v>
      </c>
      <c r="H238" s="9">
        <f>October!AF205</f>
        <v>0</v>
      </c>
      <c r="I238" s="9">
        <f>November!AF205</f>
        <v>0</v>
      </c>
      <c r="J238" s="9">
        <f>December!AF205</f>
        <v>0</v>
      </c>
      <c r="K238" s="9">
        <f>SUM(H238:J238)</f>
        <v>0</v>
      </c>
      <c r="L238" s="37">
        <f>January!AF205</f>
        <v>0</v>
      </c>
      <c r="M238" s="37">
        <f>February!AF205</f>
        <v>0</v>
      </c>
      <c r="N238" s="37">
        <f>March!AF205</f>
        <v>0</v>
      </c>
      <c r="O238" s="38">
        <f>SUM(L238:N238)</f>
        <v>0</v>
      </c>
      <c r="P238" s="6">
        <f>April!AF205</f>
        <v>0</v>
      </c>
      <c r="Q238" s="6">
        <f>May!AF205</f>
        <v>0</v>
      </c>
      <c r="R238" s="6">
        <f>June!AF205</f>
        <v>0</v>
      </c>
      <c r="S238" s="6">
        <f>SUM(P238:R238)</f>
        <v>0</v>
      </c>
      <c r="T238" s="40">
        <f t="shared" si="64"/>
        <v>0</v>
      </c>
    </row>
    <row r="239" spans="1:20" x14ac:dyDescent="0.45">
      <c r="A239" s="4" t="s">
        <v>182</v>
      </c>
      <c r="B239" s="4" t="s">
        <v>182</v>
      </c>
      <c r="D239" s="34">
        <f>July!AF206</f>
        <v>0</v>
      </c>
      <c r="E239" s="34">
        <f>August!AF206</f>
        <v>0</v>
      </c>
      <c r="F239" s="34">
        <f>September!AF206</f>
        <v>0</v>
      </c>
      <c r="G239" s="34">
        <f>SUM(D239:F239)</f>
        <v>0</v>
      </c>
      <c r="H239" s="9">
        <f>October!AF206</f>
        <v>0</v>
      </c>
      <c r="I239" s="9">
        <f>November!AF206</f>
        <v>0</v>
      </c>
      <c r="J239" s="9">
        <f>December!AF206</f>
        <v>0</v>
      </c>
      <c r="K239" s="9">
        <f>SUM(H239:J239)</f>
        <v>0</v>
      </c>
      <c r="L239" s="37">
        <f>January!AF206</f>
        <v>0</v>
      </c>
      <c r="M239" s="37">
        <f>February!AF206</f>
        <v>0</v>
      </c>
      <c r="N239" s="37">
        <f>March!AF206</f>
        <v>0</v>
      </c>
      <c r="O239" s="38">
        <f>SUM(L239:N239)</f>
        <v>0</v>
      </c>
      <c r="P239" s="6">
        <f>April!AF206</f>
        <v>0</v>
      </c>
      <c r="Q239" s="6">
        <f>May!AF206</f>
        <v>0</v>
      </c>
      <c r="R239" s="6">
        <f>June!AF206</f>
        <v>0</v>
      </c>
      <c r="S239" s="6">
        <f>SUM(P239:R239)</f>
        <v>0</v>
      </c>
      <c r="T239" s="40">
        <f t="shared" si="64"/>
        <v>0</v>
      </c>
    </row>
    <row r="240" spans="1:20" x14ac:dyDescent="0.45">
      <c r="B240" s="12"/>
    </row>
    <row r="241" spans="1:20" x14ac:dyDescent="0.45">
      <c r="A241" s="20" t="s">
        <v>275</v>
      </c>
      <c r="B241" s="20"/>
    </row>
    <row r="242" spans="1:20" x14ac:dyDescent="0.45">
      <c r="A242" s="22" t="s">
        <v>285</v>
      </c>
      <c r="B242" s="4" t="s">
        <v>285</v>
      </c>
      <c r="D242" s="34">
        <f>July!AG203</f>
        <v>0</v>
      </c>
      <c r="E242" s="34">
        <f>August!AG203</f>
        <v>0</v>
      </c>
      <c r="F242" s="34">
        <f>September!AG203</f>
        <v>0</v>
      </c>
      <c r="G242" s="34">
        <f>SUM(D242:F242)</f>
        <v>0</v>
      </c>
      <c r="H242" s="9">
        <f>October!AG203</f>
        <v>0</v>
      </c>
      <c r="I242" s="9">
        <f>November!AG203</f>
        <v>0</v>
      </c>
      <c r="J242" s="9">
        <f>December!AG203</f>
        <v>0</v>
      </c>
      <c r="K242" s="9">
        <f>SUM(H242:J242)</f>
        <v>0</v>
      </c>
      <c r="L242" s="37">
        <f>January!AG203</f>
        <v>0</v>
      </c>
      <c r="M242" s="37">
        <f>February!AG203</f>
        <v>0</v>
      </c>
      <c r="N242" s="37">
        <f>March!AG203</f>
        <v>0</v>
      </c>
      <c r="O242" s="38">
        <f>SUM(L242:N242)</f>
        <v>0</v>
      </c>
      <c r="P242" s="6">
        <f>April!AG203</f>
        <v>0</v>
      </c>
      <c r="Q242" s="6">
        <f>May!AG203</f>
        <v>0</v>
      </c>
      <c r="R242" s="6">
        <f>June!AG203</f>
        <v>0</v>
      </c>
      <c r="S242" s="6">
        <f>SUM(P242:R242)</f>
        <v>0</v>
      </c>
      <c r="T242" s="40">
        <f t="shared" ref="T242:T254" si="65">SUM(G242,K242,O242,S242)</f>
        <v>0</v>
      </c>
    </row>
    <row r="243" spans="1:20" x14ac:dyDescent="0.45">
      <c r="A243" s="22" t="s">
        <v>286</v>
      </c>
      <c r="B243" s="4" t="s">
        <v>286</v>
      </c>
      <c r="D243" s="34">
        <f>July!AG204</f>
        <v>0</v>
      </c>
      <c r="E243" s="34">
        <f>August!AG204</f>
        <v>0</v>
      </c>
      <c r="F243" s="34">
        <f>September!AG204</f>
        <v>0</v>
      </c>
      <c r="G243" s="34">
        <f t="shared" ref="G243:G254" si="66">SUM(D243:F243)</f>
        <v>0</v>
      </c>
      <c r="H243" s="9">
        <f>October!AG204</f>
        <v>0</v>
      </c>
      <c r="I243" s="9">
        <f>November!AG204</f>
        <v>0</v>
      </c>
      <c r="J243" s="9">
        <f>December!AG204</f>
        <v>0</v>
      </c>
      <c r="K243" s="9">
        <f t="shared" ref="K243:K254" si="67">SUM(H243:J243)</f>
        <v>0</v>
      </c>
      <c r="L243" s="37">
        <f>January!AG204</f>
        <v>0</v>
      </c>
      <c r="M243" s="37">
        <f>February!AG204</f>
        <v>0</v>
      </c>
      <c r="N243" s="37">
        <f>March!AG204</f>
        <v>0</v>
      </c>
      <c r="O243" s="38">
        <f t="shared" ref="O243:O254" si="68">SUM(L243:N243)</f>
        <v>0</v>
      </c>
      <c r="P243" s="6">
        <f>April!AG204</f>
        <v>0</v>
      </c>
      <c r="Q243" s="6">
        <f>May!AG204</f>
        <v>0</v>
      </c>
      <c r="R243" s="6">
        <f>June!AG204</f>
        <v>0</v>
      </c>
      <c r="S243" s="6">
        <f t="shared" ref="S243:S254" si="69">SUM(P243:R243)</f>
        <v>0</v>
      </c>
      <c r="T243" s="40">
        <f t="shared" si="65"/>
        <v>0</v>
      </c>
    </row>
    <row r="244" spans="1:20" x14ac:dyDescent="0.45">
      <c r="A244" s="22" t="s">
        <v>287</v>
      </c>
      <c r="B244" s="4" t="s">
        <v>287</v>
      </c>
      <c r="D244" s="34">
        <f>July!AG205</f>
        <v>0</v>
      </c>
      <c r="E244" s="34">
        <f>August!AG205</f>
        <v>0</v>
      </c>
      <c r="F244" s="34">
        <f>September!AG205</f>
        <v>0</v>
      </c>
      <c r="G244" s="34">
        <f t="shared" si="66"/>
        <v>0</v>
      </c>
      <c r="H244" s="9">
        <f>October!AG205</f>
        <v>0</v>
      </c>
      <c r="I244" s="9">
        <f>November!AG205</f>
        <v>0</v>
      </c>
      <c r="J244" s="9">
        <f>December!AG205</f>
        <v>0</v>
      </c>
      <c r="K244" s="9">
        <f t="shared" si="67"/>
        <v>0</v>
      </c>
      <c r="L244" s="37">
        <f>January!AG205</f>
        <v>0</v>
      </c>
      <c r="M244" s="37">
        <f>February!AG205</f>
        <v>0</v>
      </c>
      <c r="N244" s="37">
        <f>March!AG205</f>
        <v>0</v>
      </c>
      <c r="O244" s="38">
        <f t="shared" si="68"/>
        <v>0</v>
      </c>
      <c r="P244" s="6">
        <f>April!AG205</f>
        <v>0</v>
      </c>
      <c r="Q244" s="6">
        <f>May!AG205</f>
        <v>0</v>
      </c>
      <c r="R244" s="6">
        <f>June!AG205</f>
        <v>0</v>
      </c>
      <c r="S244" s="6">
        <f t="shared" si="69"/>
        <v>0</v>
      </c>
      <c r="T244" s="40">
        <f t="shared" si="65"/>
        <v>0</v>
      </c>
    </row>
    <row r="245" spans="1:20" x14ac:dyDescent="0.45">
      <c r="A245" s="22" t="s">
        <v>288</v>
      </c>
      <c r="B245" s="4" t="s">
        <v>288</v>
      </c>
      <c r="D245" s="34">
        <f>July!AG206</f>
        <v>0</v>
      </c>
      <c r="E245" s="34">
        <f>August!AG206</f>
        <v>0</v>
      </c>
      <c r="F245" s="34">
        <f>September!AG206</f>
        <v>0</v>
      </c>
      <c r="G245" s="34">
        <f t="shared" si="66"/>
        <v>0</v>
      </c>
      <c r="H245" s="9">
        <f>October!AG206</f>
        <v>0</v>
      </c>
      <c r="I245" s="9">
        <f>November!AG206</f>
        <v>0</v>
      </c>
      <c r="J245" s="9">
        <f>December!AG206</f>
        <v>0</v>
      </c>
      <c r="K245" s="9">
        <f t="shared" si="67"/>
        <v>0</v>
      </c>
      <c r="L245" s="37">
        <f>January!AG206</f>
        <v>0</v>
      </c>
      <c r="M245" s="37">
        <f>February!AG206</f>
        <v>0</v>
      </c>
      <c r="N245" s="37">
        <f>March!AG206</f>
        <v>0</v>
      </c>
      <c r="O245" s="38">
        <f t="shared" si="68"/>
        <v>0</v>
      </c>
      <c r="P245" s="6">
        <f>April!AG206</f>
        <v>0</v>
      </c>
      <c r="Q245" s="6">
        <f>May!AG206</f>
        <v>0</v>
      </c>
      <c r="R245" s="6">
        <f>June!AG206</f>
        <v>0</v>
      </c>
      <c r="S245" s="6">
        <f t="shared" si="69"/>
        <v>0</v>
      </c>
      <c r="T245" s="40">
        <f t="shared" si="65"/>
        <v>0</v>
      </c>
    </row>
    <row r="246" spans="1:20" x14ac:dyDescent="0.45">
      <c r="A246" s="22" t="s">
        <v>289</v>
      </c>
      <c r="B246" s="4" t="s">
        <v>289</v>
      </c>
      <c r="D246" s="34">
        <f>July!AG207</f>
        <v>0</v>
      </c>
      <c r="E246" s="34">
        <f>August!AG207</f>
        <v>0</v>
      </c>
      <c r="F246" s="34">
        <f>September!AG207</f>
        <v>0</v>
      </c>
      <c r="G246" s="34">
        <f t="shared" si="66"/>
        <v>0</v>
      </c>
      <c r="H246" s="9">
        <f>October!AG207</f>
        <v>0</v>
      </c>
      <c r="I246" s="9">
        <f>November!AG207</f>
        <v>0</v>
      </c>
      <c r="J246" s="9">
        <f>December!AG207</f>
        <v>0</v>
      </c>
      <c r="K246" s="9">
        <f t="shared" si="67"/>
        <v>0</v>
      </c>
      <c r="L246" s="37">
        <f>January!AG207</f>
        <v>0</v>
      </c>
      <c r="M246" s="37">
        <f>February!AG207</f>
        <v>0</v>
      </c>
      <c r="N246" s="37">
        <f>March!AG207</f>
        <v>0</v>
      </c>
      <c r="O246" s="38">
        <f t="shared" si="68"/>
        <v>0</v>
      </c>
      <c r="P246" s="6">
        <f>April!AG207</f>
        <v>0</v>
      </c>
      <c r="Q246" s="6">
        <f>May!AG207</f>
        <v>0</v>
      </c>
      <c r="R246" s="6">
        <f>June!AG207</f>
        <v>0</v>
      </c>
      <c r="S246" s="6">
        <f t="shared" si="69"/>
        <v>0</v>
      </c>
      <c r="T246" s="40">
        <f t="shared" si="65"/>
        <v>0</v>
      </c>
    </row>
    <row r="247" spans="1:20" x14ac:dyDescent="0.45">
      <c r="A247" s="22" t="s">
        <v>290</v>
      </c>
      <c r="B247" s="4" t="s">
        <v>290</v>
      </c>
      <c r="D247" s="34">
        <f>July!AG208</f>
        <v>0</v>
      </c>
      <c r="E247" s="34">
        <f>August!AG208</f>
        <v>0</v>
      </c>
      <c r="F247" s="34">
        <f>September!AG208</f>
        <v>0</v>
      </c>
      <c r="G247" s="34">
        <f t="shared" si="66"/>
        <v>0</v>
      </c>
      <c r="H247" s="9">
        <f>October!AG208</f>
        <v>0</v>
      </c>
      <c r="I247" s="9">
        <f>November!AG208</f>
        <v>0</v>
      </c>
      <c r="J247" s="9">
        <f>December!AG208</f>
        <v>0</v>
      </c>
      <c r="K247" s="9">
        <f t="shared" si="67"/>
        <v>0</v>
      </c>
      <c r="L247" s="37">
        <f>January!AG208</f>
        <v>0</v>
      </c>
      <c r="M247" s="37">
        <f>February!AG208</f>
        <v>0</v>
      </c>
      <c r="N247" s="37">
        <f>March!AG208</f>
        <v>0</v>
      </c>
      <c r="O247" s="38">
        <f t="shared" si="68"/>
        <v>0</v>
      </c>
      <c r="P247" s="6">
        <f>April!AG208</f>
        <v>0</v>
      </c>
      <c r="Q247" s="6">
        <f>May!AG208</f>
        <v>0</v>
      </c>
      <c r="R247" s="6">
        <f>June!AG208</f>
        <v>0</v>
      </c>
      <c r="S247" s="6">
        <f t="shared" si="69"/>
        <v>0</v>
      </c>
      <c r="T247" s="40">
        <f t="shared" si="65"/>
        <v>0</v>
      </c>
    </row>
    <row r="248" spans="1:20" x14ac:dyDescent="0.45">
      <c r="A248" s="22" t="s">
        <v>291</v>
      </c>
      <c r="B248" s="4" t="s">
        <v>291</v>
      </c>
      <c r="D248" s="34">
        <f>July!AG209</f>
        <v>0</v>
      </c>
      <c r="E248" s="34">
        <f>August!AG209</f>
        <v>0</v>
      </c>
      <c r="F248" s="34">
        <f>September!AG209</f>
        <v>0</v>
      </c>
      <c r="G248" s="34">
        <f t="shared" si="66"/>
        <v>0</v>
      </c>
      <c r="H248" s="9">
        <f>October!AG209</f>
        <v>0</v>
      </c>
      <c r="I248" s="9">
        <f>November!AG209</f>
        <v>0</v>
      </c>
      <c r="J248" s="9">
        <f>December!AG209</f>
        <v>0</v>
      </c>
      <c r="K248" s="9">
        <f t="shared" si="67"/>
        <v>0</v>
      </c>
      <c r="L248" s="37">
        <f>January!AG209</f>
        <v>0</v>
      </c>
      <c r="M248" s="37">
        <f>February!AG209</f>
        <v>0</v>
      </c>
      <c r="N248" s="37">
        <f>March!AG209</f>
        <v>0</v>
      </c>
      <c r="O248" s="38">
        <f t="shared" si="68"/>
        <v>0</v>
      </c>
      <c r="P248" s="6">
        <f>April!AG209</f>
        <v>0</v>
      </c>
      <c r="Q248" s="6">
        <f>May!AG209</f>
        <v>0</v>
      </c>
      <c r="R248" s="6">
        <f>June!AG209</f>
        <v>0</v>
      </c>
      <c r="S248" s="6">
        <f t="shared" si="69"/>
        <v>0</v>
      </c>
      <c r="T248" s="40">
        <f t="shared" si="65"/>
        <v>0</v>
      </c>
    </row>
    <row r="249" spans="1:20" x14ac:dyDescent="0.45">
      <c r="A249" s="22" t="s">
        <v>292</v>
      </c>
      <c r="B249" s="4" t="s">
        <v>292</v>
      </c>
      <c r="D249" s="34">
        <f>July!AG210</f>
        <v>0</v>
      </c>
      <c r="E249" s="34">
        <f>August!AG210</f>
        <v>0</v>
      </c>
      <c r="F249" s="34">
        <f>September!AG210</f>
        <v>0</v>
      </c>
      <c r="G249" s="34">
        <f t="shared" si="66"/>
        <v>0</v>
      </c>
      <c r="H249" s="9">
        <f>October!AG210</f>
        <v>0</v>
      </c>
      <c r="I249" s="9">
        <f>November!AG210</f>
        <v>0</v>
      </c>
      <c r="J249" s="9">
        <f>December!AG210</f>
        <v>0</v>
      </c>
      <c r="K249" s="9">
        <f t="shared" si="67"/>
        <v>0</v>
      </c>
      <c r="L249" s="37">
        <f>January!AG210</f>
        <v>0</v>
      </c>
      <c r="M249" s="37">
        <f>February!AG210</f>
        <v>0</v>
      </c>
      <c r="N249" s="37">
        <f>March!AG210</f>
        <v>0</v>
      </c>
      <c r="O249" s="38">
        <f t="shared" si="68"/>
        <v>0</v>
      </c>
      <c r="P249" s="6">
        <f>April!AG210</f>
        <v>0</v>
      </c>
      <c r="Q249" s="6">
        <f>May!AG210</f>
        <v>0</v>
      </c>
      <c r="R249" s="6">
        <f>June!AG210</f>
        <v>0</v>
      </c>
      <c r="S249" s="6">
        <f t="shared" si="69"/>
        <v>0</v>
      </c>
      <c r="T249" s="40">
        <f t="shared" si="65"/>
        <v>0</v>
      </c>
    </row>
    <row r="250" spans="1:20" x14ac:dyDescent="0.45">
      <c r="A250" s="22" t="s">
        <v>293</v>
      </c>
      <c r="B250" s="4" t="s">
        <v>293</v>
      </c>
      <c r="D250" s="34">
        <f>July!AG211</f>
        <v>0</v>
      </c>
      <c r="E250" s="34">
        <f>August!AG211</f>
        <v>0</v>
      </c>
      <c r="F250" s="34">
        <f>September!AG211</f>
        <v>0</v>
      </c>
      <c r="G250" s="34">
        <f t="shared" si="66"/>
        <v>0</v>
      </c>
      <c r="H250" s="9">
        <f>October!AG211</f>
        <v>0</v>
      </c>
      <c r="I250" s="9">
        <f>November!AG211</f>
        <v>0</v>
      </c>
      <c r="J250" s="9">
        <f>December!AG211</f>
        <v>0</v>
      </c>
      <c r="K250" s="9">
        <f t="shared" si="67"/>
        <v>0</v>
      </c>
      <c r="L250" s="37">
        <f>January!AG211</f>
        <v>0</v>
      </c>
      <c r="M250" s="37">
        <f>February!AG211</f>
        <v>0</v>
      </c>
      <c r="N250" s="37">
        <f>March!AG211</f>
        <v>0</v>
      </c>
      <c r="O250" s="38">
        <f t="shared" si="68"/>
        <v>0</v>
      </c>
      <c r="P250" s="6">
        <f>April!AG211</f>
        <v>0</v>
      </c>
      <c r="Q250" s="6">
        <f>May!AG211</f>
        <v>0</v>
      </c>
      <c r="R250" s="6">
        <f>June!AG211</f>
        <v>0</v>
      </c>
      <c r="S250" s="6">
        <f t="shared" si="69"/>
        <v>0</v>
      </c>
      <c r="T250" s="40">
        <f t="shared" si="65"/>
        <v>0</v>
      </c>
    </row>
    <row r="251" spans="1:20" x14ac:dyDescent="0.45">
      <c r="A251" s="22" t="s">
        <v>294</v>
      </c>
      <c r="B251" s="4" t="s">
        <v>294</v>
      </c>
      <c r="D251" s="34">
        <f>July!AG212</f>
        <v>0</v>
      </c>
      <c r="E251" s="34">
        <f>August!AG212</f>
        <v>0</v>
      </c>
      <c r="F251" s="34">
        <f>September!AG212</f>
        <v>0</v>
      </c>
      <c r="G251" s="34">
        <f t="shared" si="66"/>
        <v>0</v>
      </c>
      <c r="H251" s="9">
        <f>October!AG212</f>
        <v>0</v>
      </c>
      <c r="I251" s="9">
        <f>November!AG212</f>
        <v>0</v>
      </c>
      <c r="J251" s="9">
        <f>December!AG212</f>
        <v>0</v>
      </c>
      <c r="K251" s="9">
        <f t="shared" si="67"/>
        <v>0</v>
      </c>
      <c r="L251" s="37">
        <f>January!AG212</f>
        <v>0</v>
      </c>
      <c r="M251" s="37">
        <f>February!AG212</f>
        <v>0</v>
      </c>
      <c r="N251" s="37">
        <f>March!AG212</f>
        <v>0</v>
      </c>
      <c r="O251" s="38">
        <f t="shared" si="68"/>
        <v>0</v>
      </c>
      <c r="P251" s="6">
        <f>April!AG212</f>
        <v>0</v>
      </c>
      <c r="Q251" s="6">
        <f>May!AG212</f>
        <v>0</v>
      </c>
      <c r="R251" s="6">
        <f>June!AG212</f>
        <v>0</v>
      </c>
      <c r="S251" s="6">
        <f t="shared" si="69"/>
        <v>0</v>
      </c>
      <c r="T251" s="40">
        <f t="shared" si="65"/>
        <v>0</v>
      </c>
    </row>
    <row r="252" spans="1:20" x14ac:dyDescent="0.45">
      <c r="A252" s="22" t="s">
        <v>295</v>
      </c>
      <c r="B252" s="4" t="s">
        <v>295</v>
      </c>
      <c r="D252" s="34">
        <f>July!AG213</f>
        <v>0</v>
      </c>
      <c r="E252" s="34">
        <f>August!AG213</f>
        <v>0</v>
      </c>
      <c r="F252" s="34">
        <f>September!AG213</f>
        <v>0</v>
      </c>
      <c r="G252" s="34">
        <f t="shared" si="66"/>
        <v>0</v>
      </c>
      <c r="H252" s="9">
        <f>October!AG213</f>
        <v>0</v>
      </c>
      <c r="I252" s="9">
        <f>November!AG213</f>
        <v>0</v>
      </c>
      <c r="J252" s="9">
        <f>December!AG213</f>
        <v>0</v>
      </c>
      <c r="K252" s="9">
        <f t="shared" si="67"/>
        <v>0</v>
      </c>
      <c r="L252" s="37">
        <f>January!AG213</f>
        <v>0</v>
      </c>
      <c r="M252" s="37">
        <f>February!AG213</f>
        <v>0</v>
      </c>
      <c r="N252" s="37">
        <f>March!AG213</f>
        <v>0</v>
      </c>
      <c r="O252" s="38">
        <f t="shared" si="68"/>
        <v>0</v>
      </c>
      <c r="P252" s="6">
        <f>April!AG213</f>
        <v>0</v>
      </c>
      <c r="Q252" s="6">
        <f>May!AG213</f>
        <v>0</v>
      </c>
      <c r="R252" s="6">
        <f>June!AG213</f>
        <v>0</v>
      </c>
      <c r="S252" s="6">
        <f t="shared" si="69"/>
        <v>0</v>
      </c>
      <c r="T252" s="40">
        <f t="shared" si="65"/>
        <v>0</v>
      </c>
    </row>
    <row r="253" spans="1:20" x14ac:dyDescent="0.45">
      <c r="A253" s="22" t="s">
        <v>296</v>
      </c>
      <c r="B253" s="4" t="s">
        <v>296</v>
      </c>
      <c r="D253" s="34">
        <f>July!AG214</f>
        <v>0</v>
      </c>
      <c r="E253" s="34">
        <f>August!AG214</f>
        <v>0</v>
      </c>
      <c r="F253" s="34">
        <f>September!AG214</f>
        <v>0</v>
      </c>
      <c r="G253" s="34">
        <f t="shared" si="66"/>
        <v>0</v>
      </c>
      <c r="H253" s="9">
        <f>October!AG214</f>
        <v>0</v>
      </c>
      <c r="I253" s="9">
        <f>November!AG214</f>
        <v>0</v>
      </c>
      <c r="J253" s="9">
        <f>December!AG214</f>
        <v>0</v>
      </c>
      <c r="K253" s="9">
        <f>SUM(H253:J253)</f>
        <v>0</v>
      </c>
      <c r="L253" s="37">
        <f>January!AG214</f>
        <v>0</v>
      </c>
      <c r="M253" s="37">
        <f>February!AG214</f>
        <v>0</v>
      </c>
      <c r="N253" s="37">
        <f>March!AG214</f>
        <v>0</v>
      </c>
      <c r="O253" s="38">
        <f t="shared" si="68"/>
        <v>0</v>
      </c>
      <c r="P253" s="6">
        <f>April!AG214</f>
        <v>0</v>
      </c>
      <c r="Q253" s="6">
        <f>May!AG214</f>
        <v>0</v>
      </c>
      <c r="R253" s="6">
        <f>June!AG214</f>
        <v>0</v>
      </c>
      <c r="S253" s="6">
        <f t="shared" si="69"/>
        <v>0</v>
      </c>
      <c r="T253" s="40">
        <f t="shared" si="65"/>
        <v>0</v>
      </c>
    </row>
    <row r="254" spans="1:20" x14ac:dyDescent="0.45">
      <c r="A254" s="22" t="s">
        <v>297</v>
      </c>
      <c r="B254" s="4" t="s">
        <v>297</v>
      </c>
      <c r="D254" s="34">
        <f>July!AG215</f>
        <v>0</v>
      </c>
      <c r="E254" s="34">
        <f>August!AG215</f>
        <v>0</v>
      </c>
      <c r="F254" s="34">
        <f>September!AG215</f>
        <v>0</v>
      </c>
      <c r="G254" s="34">
        <f t="shared" si="66"/>
        <v>0</v>
      </c>
      <c r="H254" s="9">
        <f>October!AG215</f>
        <v>0</v>
      </c>
      <c r="I254" s="9">
        <f>November!AG215</f>
        <v>0</v>
      </c>
      <c r="J254" s="9">
        <f>December!AG215</f>
        <v>0</v>
      </c>
      <c r="K254" s="9">
        <f t="shared" si="67"/>
        <v>0</v>
      </c>
      <c r="L254" s="37">
        <f>January!AG215</f>
        <v>0</v>
      </c>
      <c r="M254" s="37">
        <f>February!AG215</f>
        <v>0</v>
      </c>
      <c r="N254" s="37">
        <f>March!AG215</f>
        <v>0</v>
      </c>
      <c r="O254" s="38">
        <f t="shared" si="68"/>
        <v>0</v>
      </c>
      <c r="P254" s="6">
        <f>April!AG215</f>
        <v>0</v>
      </c>
      <c r="Q254" s="6">
        <f>May!AG215</f>
        <v>0</v>
      </c>
      <c r="R254" s="6">
        <f>June!AG215</f>
        <v>0</v>
      </c>
      <c r="S254" s="6">
        <f t="shared" si="69"/>
        <v>0</v>
      </c>
      <c r="T254" s="40">
        <f t="shared" si="65"/>
        <v>0</v>
      </c>
    </row>
    <row r="255" spans="1:20" x14ac:dyDescent="0.45">
      <c r="A255" s="12"/>
      <c r="B255" s="12"/>
    </row>
    <row r="256" spans="1:20" x14ac:dyDescent="0.45">
      <c r="A256" s="20" t="s">
        <v>171</v>
      </c>
      <c r="B256" s="20"/>
      <c r="Q256" s="27"/>
    </row>
    <row r="257" spans="1:20" x14ac:dyDescent="0.45">
      <c r="A257" s="4" t="s">
        <v>169</v>
      </c>
      <c r="B257" s="4" t="s">
        <v>169</v>
      </c>
      <c r="D257" s="34">
        <f>July!AH203</f>
        <v>0</v>
      </c>
      <c r="E257" s="34">
        <f>August!AG203</f>
        <v>0</v>
      </c>
      <c r="F257" s="34">
        <f>September!AG203</f>
        <v>0</v>
      </c>
      <c r="G257" s="34">
        <f>SUM(D257:F257)</f>
        <v>0</v>
      </c>
      <c r="H257" s="9">
        <f>October!AH203</f>
        <v>0</v>
      </c>
      <c r="I257" s="9">
        <f>November!AH203</f>
        <v>0</v>
      </c>
      <c r="J257" s="9">
        <f>December!AH203</f>
        <v>0</v>
      </c>
      <c r="K257" s="9">
        <f>SUM(H257:J257)</f>
        <v>0</v>
      </c>
      <c r="L257" s="37">
        <f>January!AH203</f>
        <v>0</v>
      </c>
      <c r="M257" s="37">
        <f>February!AH203</f>
        <v>0</v>
      </c>
      <c r="N257" s="37">
        <f>March!AH203</f>
        <v>0</v>
      </c>
      <c r="O257" s="38">
        <f>SUM(L257:N257)</f>
        <v>0</v>
      </c>
      <c r="P257" s="6">
        <f>April!AH203</f>
        <v>0</v>
      </c>
      <c r="Q257" s="27">
        <f>May!AG203</f>
        <v>0</v>
      </c>
      <c r="R257" s="6">
        <f>June!AG203</f>
        <v>0</v>
      </c>
      <c r="S257" s="6">
        <f>SUM(P257:R257)</f>
        <v>0</v>
      </c>
      <c r="T257" s="40">
        <f t="shared" ref="T257:T259" si="70">SUM(G257,K257,O257,S257)</f>
        <v>0</v>
      </c>
    </row>
    <row r="258" spans="1:20" x14ac:dyDescent="0.45">
      <c r="A258" s="4" t="s">
        <v>150</v>
      </c>
      <c r="B258" s="4" t="s">
        <v>150</v>
      </c>
      <c r="D258" s="34">
        <f>July!AH204</f>
        <v>0</v>
      </c>
      <c r="E258" s="34">
        <f>August!AG204</f>
        <v>0</v>
      </c>
      <c r="F258" s="34">
        <f>September!AG204</f>
        <v>0</v>
      </c>
      <c r="G258" s="34">
        <f>SUM(D258:F258)</f>
        <v>0</v>
      </c>
      <c r="H258" s="9">
        <f>October!AH204</f>
        <v>0</v>
      </c>
      <c r="I258" s="9">
        <f>November!AH204</f>
        <v>0</v>
      </c>
      <c r="J258" s="9">
        <f>December!AH204</f>
        <v>0</v>
      </c>
      <c r="K258" s="9">
        <f>SUM(H258:J258)</f>
        <v>0</v>
      </c>
      <c r="L258" s="37">
        <f>January!AH204</f>
        <v>0</v>
      </c>
      <c r="M258" s="37">
        <f>February!AH204</f>
        <v>0</v>
      </c>
      <c r="N258" s="37">
        <f>March!AH204</f>
        <v>0</v>
      </c>
      <c r="O258" s="38">
        <f>SUM(L258:N258)</f>
        <v>0</v>
      </c>
      <c r="P258" s="6">
        <f>April!AH204</f>
        <v>0</v>
      </c>
      <c r="Q258" s="27">
        <f>May!AG204</f>
        <v>0</v>
      </c>
      <c r="R258" s="6">
        <f>June!AG204</f>
        <v>0</v>
      </c>
      <c r="S258" s="6">
        <f>SUM(P258:R258)</f>
        <v>0</v>
      </c>
      <c r="T258" s="40">
        <f t="shared" si="70"/>
        <v>0</v>
      </c>
    </row>
    <row r="259" spans="1:20" x14ac:dyDescent="0.45">
      <c r="A259" s="4" t="s">
        <v>167</v>
      </c>
      <c r="B259" s="4" t="s">
        <v>167</v>
      </c>
      <c r="D259" s="34">
        <f>July!AH205</f>
        <v>0</v>
      </c>
      <c r="E259" s="34">
        <f>August!AG205</f>
        <v>0</v>
      </c>
      <c r="F259" s="34">
        <f>September!AG205</f>
        <v>0</v>
      </c>
      <c r="G259" s="34">
        <f>SUM(D259:F259)</f>
        <v>0</v>
      </c>
      <c r="H259" s="9">
        <f>October!AH205</f>
        <v>0</v>
      </c>
      <c r="I259" s="9">
        <f>November!AH205</f>
        <v>0</v>
      </c>
      <c r="J259" s="9">
        <f>December!AH205</f>
        <v>0</v>
      </c>
      <c r="K259" s="9">
        <f>SUM(H259:J259)</f>
        <v>0</v>
      </c>
      <c r="L259" s="37">
        <f>January!AH205</f>
        <v>0</v>
      </c>
      <c r="M259" s="37">
        <f>February!AH205</f>
        <v>0</v>
      </c>
      <c r="N259" s="37">
        <f>March!AH205</f>
        <v>0</v>
      </c>
      <c r="O259" s="38">
        <f>SUM(L259:N259)</f>
        <v>0</v>
      </c>
      <c r="P259" s="6">
        <f>April!AH205</f>
        <v>0</v>
      </c>
      <c r="Q259" s="27">
        <f>May!AG205</f>
        <v>0</v>
      </c>
      <c r="R259" s="6">
        <f>June!AG205</f>
        <v>0</v>
      </c>
      <c r="S259" s="6">
        <f>SUM(P259:R259)</f>
        <v>0</v>
      </c>
      <c r="T259" s="40">
        <f t="shared" si="70"/>
        <v>0</v>
      </c>
    </row>
    <row r="260" spans="1:20" x14ac:dyDescent="0.45">
      <c r="Q260" s="27"/>
    </row>
    <row r="261" spans="1:20" x14ac:dyDescent="0.45">
      <c r="A261" s="20" t="s">
        <v>175</v>
      </c>
      <c r="B261" s="20"/>
    </row>
    <row r="262" spans="1:20" x14ac:dyDescent="0.45">
      <c r="A262" s="4" t="s">
        <v>169</v>
      </c>
      <c r="B262" s="4" t="s">
        <v>169</v>
      </c>
      <c r="D262" s="34">
        <f>July!AI203</f>
        <v>0</v>
      </c>
      <c r="E262" s="34">
        <f>August!AI203</f>
        <v>0</v>
      </c>
      <c r="F262" s="34">
        <f>September!AI203</f>
        <v>0</v>
      </c>
      <c r="G262" s="34">
        <f>SUM(D262:F262)</f>
        <v>0</v>
      </c>
      <c r="H262" s="9">
        <f>October!AI203</f>
        <v>0</v>
      </c>
      <c r="I262" s="9">
        <f>November!AI203</f>
        <v>0</v>
      </c>
      <c r="J262" s="9">
        <f>December!AI203</f>
        <v>0</v>
      </c>
      <c r="K262" s="9">
        <f>SUM(H262:J262)</f>
        <v>0</v>
      </c>
      <c r="L262" s="37">
        <f>January!AI203</f>
        <v>0</v>
      </c>
      <c r="M262" s="37">
        <f>February!AI203</f>
        <v>0</v>
      </c>
      <c r="N262" s="37">
        <f>March!AI203</f>
        <v>0</v>
      </c>
      <c r="O262" s="38">
        <f>SUM(L262:N262)</f>
        <v>0</v>
      </c>
      <c r="P262" s="6">
        <f>April!AI203</f>
        <v>0</v>
      </c>
      <c r="Q262" s="6">
        <f>May!AI203</f>
        <v>0</v>
      </c>
      <c r="R262" s="6">
        <f>June!AI203</f>
        <v>0</v>
      </c>
      <c r="S262" s="6">
        <f>SUM(P262:R262)</f>
        <v>0</v>
      </c>
      <c r="T262" s="40">
        <f t="shared" ref="T262:T264" si="71">SUM(G262,K262,O262,S262)</f>
        <v>0</v>
      </c>
    </row>
    <row r="263" spans="1:20" x14ac:dyDescent="0.45">
      <c r="A263" s="4" t="s">
        <v>150</v>
      </c>
      <c r="B263" s="4" t="s">
        <v>150</v>
      </c>
      <c r="D263" s="34">
        <f>July!AI204</f>
        <v>0</v>
      </c>
      <c r="E263" s="34">
        <f>August!AI204</f>
        <v>0</v>
      </c>
      <c r="F263" s="34">
        <f>September!AI204</f>
        <v>0</v>
      </c>
      <c r="G263" s="34">
        <f>SUM(D263:F263)</f>
        <v>0</v>
      </c>
      <c r="H263" s="9">
        <f>October!AI204</f>
        <v>0</v>
      </c>
      <c r="I263" s="9">
        <f>November!AI204</f>
        <v>0</v>
      </c>
      <c r="J263" s="9">
        <f>December!AI204</f>
        <v>0</v>
      </c>
      <c r="K263" s="9">
        <f>SUM(H263:J263)</f>
        <v>0</v>
      </c>
      <c r="L263" s="37">
        <f>January!AI204</f>
        <v>0</v>
      </c>
      <c r="M263" s="37">
        <f>February!AI204</f>
        <v>0</v>
      </c>
      <c r="N263" s="37">
        <f>March!AI204</f>
        <v>0</v>
      </c>
      <c r="O263" s="38">
        <f>SUM(L263:N263)</f>
        <v>0</v>
      </c>
      <c r="P263" s="6">
        <f>April!AI204</f>
        <v>0</v>
      </c>
      <c r="Q263" s="6">
        <f>May!AI204</f>
        <v>0</v>
      </c>
      <c r="R263" s="6">
        <f>June!AI204</f>
        <v>0</v>
      </c>
      <c r="S263" s="6">
        <f>SUM(P263:R263)</f>
        <v>0</v>
      </c>
      <c r="T263" s="40">
        <f t="shared" si="71"/>
        <v>0</v>
      </c>
    </row>
    <row r="264" spans="1:20" x14ac:dyDescent="0.45">
      <c r="A264" s="4" t="s">
        <v>167</v>
      </c>
      <c r="B264" s="4" t="s">
        <v>167</v>
      </c>
      <c r="D264" s="34">
        <f>July!AI205</f>
        <v>0</v>
      </c>
      <c r="E264" s="34">
        <f>August!AI205</f>
        <v>0</v>
      </c>
      <c r="F264" s="34">
        <f>September!AI205</f>
        <v>0</v>
      </c>
      <c r="G264" s="34">
        <f>SUM(D264:F264)</f>
        <v>0</v>
      </c>
      <c r="H264" s="9">
        <f>October!AI205</f>
        <v>0</v>
      </c>
      <c r="I264" s="9">
        <f>November!AI205</f>
        <v>0</v>
      </c>
      <c r="J264" s="9">
        <f>December!AI205</f>
        <v>0</v>
      </c>
      <c r="K264" s="9">
        <f>SUM(H264:J264)</f>
        <v>0</v>
      </c>
      <c r="L264" s="37">
        <f>January!AI205</f>
        <v>0</v>
      </c>
      <c r="M264" s="37">
        <f>February!AI205</f>
        <v>0</v>
      </c>
      <c r="N264" s="37">
        <f>March!AI205</f>
        <v>0</v>
      </c>
      <c r="O264" s="38">
        <f>SUM(L264:N264)</f>
        <v>0</v>
      </c>
      <c r="P264" s="6">
        <f>April!AI205</f>
        <v>0</v>
      </c>
      <c r="Q264" s="6">
        <f>May!AI205</f>
        <v>0</v>
      </c>
      <c r="R264" s="6">
        <f>June!AI205</f>
        <v>0</v>
      </c>
      <c r="S264" s="6">
        <f>SUM(P264:R264)</f>
        <v>0</v>
      </c>
      <c r="T264" s="40">
        <f t="shared" si="71"/>
        <v>0</v>
      </c>
    </row>
    <row r="265" spans="1:20" x14ac:dyDescent="0.45">
      <c r="A265" s="12"/>
      <c r="B265" s="12"/>
      <c r="Q265" s="27"/>
    </row>
    <row r="266" spans="1:20" x14ac:dyDescent="0.45">
      <c r="A266" s="20" t="s">
        <v>268</v>
      </c>
      <c r="B266" s="20"/>
    </row>
    <row r="267" spans="1:20" x14ac:dyDescent="0.45">
      <c r="A267" s="4" t="s">
        <v>169</v>
      </c>
      <c r="B267" s="4" t="s">
        <v>169</v>
      </c>
      <c r="D267" s="34">
        <f>July!AJ203</f>
        <v>0</v>
      </c>
      <c r="E267" s="34">
        <f>August!AJ203</f>
        <v>0</v>
      </c>
      <c r="F267" s="34">
        <f>September!AJ203</f>
        <v>0</v>
      </c>
      <c r="G267" s="34">
        <f>SUM(D267:F267)</f>
        <v>0</v>
      </c>
      <c r="H267" s="9">
        <f>October!AJ203</f>
        <v>0</v>
      </c>
      <c r="I267" s="9">
        <f>November!AJ203</f>
        <v>0</v>
      </c>
      <c r="J267" s="9">
        <f>December!AJ203</f>
        <v>0</v>
      </c>
      <c r="K267" s="9">
        <f>SUM(H267:J267)</f>
        <v>0</v>
      </c>
      <c r="L267" s="37">
        <f>January!AJ203</f>
        <v>0</v>
      </c>
      <c r="M267" s="37">
        <f>February!AJ203</f>
        <v>0</v>
      </c>
      <c r="N267" s="37">
        <f>March!AJ203</f>
        <v>0</v>
      </c>
      <c r="O267" s="38">
        <f>SUM(L267:N267)</f>
        <v>0</v>
      </c>
      <c r="P267" s="6">
        <f>April!AJ203</f>
        <v>0</v>
      </c>
      <c r="Q267" s="6">
        <f>May!AJ203</f>
        <v>0</v>
      </c>
      <c r="R267" s="6">
        <f>June!AJ203</f>
        <v>0</v>
      </c>
      <c r="S267" s="6">
        <f>SUM(P267:R267)</f>
        <v>0</v>
      </c>
      <c r="T267" s="40">
        <f t="shared" ref="T267:T269" si="72">SUM(G267,K267,O267,S267)</f>
        <v>0</v>
      </c>
    </row>
    <row r="268" spans="1:20" x14ac:dyDescent="0.45">
      <c r="A268" s="4" t="s">
        <v>150</v>
      </c>
      <c r="B268" s="4" t="s">
        <v>150</v>
      </c>
      <c r="D268" s="34">
        <f>July!AJ204</f>
        <v>0</v>
      </c>
      <c r="E268" s="34">
        <f>August!AJ204</f>
        <v>0</v>
      </c>
      <c r="F268" s="34">
        <f>September!AJ204</f>
        <v>0</v>
      </c>
      <c r="G268" s="34">
        <f>SUM(D268:F268)</f>
        <v>0</v>
      </c>
      <c r="H268" s="9">
        <f>October!AJ204</f>
        <v>0</v>
      </c>
      <c r="I268" s="9">
        <f>November!AJ204</f>
        <v>0</v>
      </c>
      <c r="J268" s="9">
        <f>December!AJ204</f>
        <v>0</v>
      </c>
      <c r="K268" s="9">
        <f>SUM(H268:J268)</f>
        <v>0</v>
      </c>
      <c r="L268" s="37">
        <f>January!AJ204</f>
        <v>0</v>
      </c>
      <c r="M268" s="37">
        <f>February!AJ204</f>
        <v>0</v>
      </c>
      <c r="N268" s="37">
        <f>March!AJ204</f>
        <v>0</v>
      </c>
      <c r="O268" s="38">
        <f>SUM(L268:N268)</f>
        <v>0</v>
      </c>
      <c r="P268" s="6">
        <f>April!AJ204</f>
        <v>0</v>
      </c>
      <c r="Q268" s="6">
        <f>May!AJ204</f>
        <v>0</v>
      </c>
      <c r="R268" s="6">
        <f>June!AJ204</f>
        <v>0</v>
      </c>
      <c r="S268" s="6">
        <f>SUM(P268:R268)</f>
        <v>0</v>
      </c>
      <c r="T268" s="40">
        <f t="shared" si="72"/>
        <v>0</v>
      </c>
    </row>
    <row r="269" spans="1:20" x14ac:dyDescent="0.45">
      <c r="A269" s="4" t="s">
        <v>167</v>
      </c>
      <c r="B269" s="4" t="s">
        <v>167</v>
      </c>
      <c r="D269" s="34">
        <f>July!AJ205</f>
        <v>0</v>
      </c>
      <c r="E269" s="34">
        <f>August!AJ205</f>
        <v>0</v>
      </c>
      <c r="F269" s="34">
        <f>September!AJ205</f>
        <v>0</v>
      </c>
      <c r="G269" s="34">
        <f>SUM(D269:F269)</f>
        <v>0</v>
      </c>
      <c r="H269" s="9">
        <f>October!AJ205</f>
        <v>0</v>
      </c>
      <c r="I269" s="9">
        <f>November!AJ205</f>
        <v>0</v>
      </c>
      <c r="J269" s="9">
        <f>December!AJ205</f>
        <v>0</v>
      </c>
      <c r="K269" s="9">
        <f>SUM(H269:J269)</f>
        <v>0</v>
      </c>
      <c r="L269" s="37">
        <f>January!AJ205</f>
        <v>0</v>
      </c>
      <c r="M269" s="37">
        <f>February!AJ205</f>
        <v>0</v>
      </c>
      <c r="N269" s="37">
        <f>March!AJ205</f>
        <v>0</v>
      </c>
      <c r="O269" s="38">
        <f>SUM(L269:N269)</f>
        <v>0</v>
      </c>
      <c r="P269" s="6">
        <f>April!AJ205</f>
        <v>0</v>
      </c>
      <c r="Q269" s="6">
        <f>May!AJ205</f>
        <v>0</v>
      </c>
      <c r="R269" s="6">
        <f>June!AJ205</f>
        <v>0</v>
      </c>
      <c r="S269" s="6">
        <f>SUM(P269:R269)</f>
        <v>0</v>
      </c>
      <c r="T269" s="40">
        <f t="shared" si="72"/>
        <v>0</v>
      </c>
    </row>
    <row r="270" spans="1:20" x14ac:dyDescent="0.45">
      <c r="A270" s="12"/>
      <c r="B270" s="12"/>
    </row>
    <row r="271" spans="1:20" hidden="1" x14ac:dyDescent="0.45"/>
    <row r="272" spans="1:20" hidden="1" x14ac:dyDescent="0.45">
      <c r="A272" s="20" t="s">
        <v>183</v>
      </c>
      <c r="B272" s="20"/>
    </row>
    <row r="273" spans="1:2" hidden="1" x14ac:dyDescent="0.45">
      <c r="A273" s="12"/>
      <c r="B273" s="12"/>
    </row>
    <row r="274" spans="1:2" hidden="1" x14ac:dyDescent="0.45">
      <c r="A274" s="20" t="s">
        <v>184</v>
      </c>
      <c r="B274" s="20"/>
    </row>
    <row r="275" spans="1:2" hidden="1" x14ac:dyDescent="0.45">
      <c r="A275" s="12"/>
      <c r="B275" s="12"/>
    </row>
    <row r="276" spans="1:2" hidden="1" x14ac:dyDescent="0.45"/>
    <row r="277" spans="1:2" x14ac:dyDescent="0.45">
      <c r="A277" s="20" t="s">
        <v>277</v>
      </c>
    </row>
    <row r="278" spans="1:2" x14ac:dyDescent="0.45">
      <c r="A278" s="22" t="s">
        <v>186</v>
      </c>
      <c r="B278" s="23" t="s">
        <v>186</v>
      </c>
    </row>
    <row r="279" spans="1:2" x14ac:dyDescent="0.45">
      <c r="A279" s="22" t="s">
        <v>187</v>
      </c>
      <c r="B279" s="23" t="s">
        <v>187</v>
      </c>
    </row>
    <row r="280" spans="1:2" x14ac:dyDescent="0.45">
      <c r="A280" s="22" t="s">
        <v>188</v>
      </c>
      <c r="B280" s="23" t="s">
        <v>188</v>
      </c>
    </row>
    <row r="281" spans="1:2" x14ac:dyDescent="0.45">
      <c r="A281" s="22" t="s">
        <v>189</v>
      </c>
      <c r="B281" s="23" t="s">
        <v>189</v>
      </c>
    </row>
    <row r="282" spans="1:2" x14ac:dyDescent="0.45">
      <c r="A282" s="22" t="s">
        <v>190</v>
      </c>
      <c r="B282" s="23" t="s">
        <v>190</v>
      </c>
    </row>
    <row r="283" spans="1:2" x14ac:dyDescent="0.45">
      <c r="A283" s="22" t="s">
        <v>191</v>
      </c>
      <c r="B283" s="23" t="s">
        <v>191</v>
      </c>
    </row>
    <row r="284" spans="1:2" x14ac:dyDescent="0.45">
      <c r="A284" s="22" t="s">
        <v>192</v>
      </c>
      <c r="B284" s="23" t="s">
        <v>192</v>
      </c>
    </row>
    <row r="285" spans="1:2" x14ac:dyDescent="0.45">
      <c r="A285" s="22" t="s">
        <v>193</v>
      </c>
      <c r="B285" s="23" t="s">
        <v>193</v>
      </c>
    </row>
    <row r="286" spans="1:2" x14ac:dyDescent="0.45">
      <c r="A286" s="22" t="s">
        <v>194</v>
      </c>
      <c r="B286" s="23" t="s">
        <v>194</v>
      </c>
    </row>
    <row r="287" spans="1:2" x14ac:dyDescent="0.45">
      <c r="A287" s="22" t="s">
        <v>195</v>
      </c>
      <c r="B287" s="23" t="s">
        <v>195</v>
      </c>
    </row>
    <row r="288" spans="1:2" x14ac:dyDescent="0.45">
      <c r="A288" s="22" t="s">
        <v>196</v>
      </c>
      <c r="B288" s="23" t="s">
        <v>196</v>
      </c>
    </row>
    <row r="289" spans="1:2" x14ac:dyDescent="0.45">
      <c r="A289" s="22" t="s">
        <v>197</v>
      </c>
      <c r="B289" s="23" t="s">
        <v>197</v>
      </c>
    </row>
    <row r="290" spans="1:2" x14ac:dyDescent="0.45">
      <c r="A290" s="22" t="s">
        <v>198</v>
      </c>
      <c r="B290" s="23" t="s">
        <v>198</v>
      </c>
    </row>
    <row r="291" spans="1:2" x14ac:dyDescent="0.45">
      <c r="A291" s="22" t="s">
        <v>199</v>
      </c>
      <c r="B291" s="23" t="s">
        <v>199</v>
      </c>
    </row>
    <row r="292" spans="1:2" x14ac:dyDescent="0.45">
      <c r="A292" s="22" t="s">
        <v>200</v>
      </c>
      <c r="B292" s="23" t="s">
        <v>200</v>
      </c>
    </row>
    <row r="293" spans="1:2" x14ac:dyDescent="0.45">
      <c r="A293" s="22" t="s">
        <v>201</v>
      </c>
      <c r="B293" s="23" t="s">
        <v>201</v>
      </c>
    </row>
    <row r="294" spans="1:2" x14ac:dyDescent="0.45">
      <c r="A294" s="22" t="s">
        <v>129</v>
      </c>
      <c r="B294" s="23" t="s">
        <v>129</v>
      </c>
    </row>
    <row r="295" spans="1:2" x14ac:dyDescent="0.45">
      <c r="A295" s="22" t="s">
        <v>202</v>
      </c>
      <c r="B295" s="23" t="s">
        <v>202</v>
      </c>
    </row>
    <row r="296" spans="1:2" x14ac:dyDescent="0.45">
      <c r="A296" s="22" t="s">
        <v>203</v>
      </c>
      <c r="B296" s="23" t="s">
        <v>203</v>
      </c>
    </row>
    <row r="297" spans="1:2" x14ac:dyDescent="0.45">
      <c r="A297" s="22" t="s">
        <v>204</v>
      </c>
      <c r="B297" s="23" t="s">
        <v>204</v>
      </c>
    </row>
    <row r="298" spans="1:2" x14ac:dyDescent="0.45">
      <c r="A298" s="22" t="s">
        <v>205</v>
      </c>
      <c r="B298" s="23" t="s">
        <v>205</v>
      </c>
    </row>
    <row r="299" spans="1:2" x14ac:dyDescent="0.45">
      <c r="A299" s="22" t="s">
        <v>206</v>
      </c>
      <c r="B299" s="23" t="s">
        <v>206</v>
      </c>
    </row>
    <row r="300" spans="1:2" x14ac:dyDescent="0.45">
      <c r="A300" s="22" t="s">
        <v>207</v>
      </c>
      <c r="B300" s="23" t="s">
        <v>207</v>
      </c>
    </row>
    <row r="301" spans="1:2" x14ac:dyDescent="0.45">
      <c r="A301" s="22" t="s">
        <v>208</v>
      </c>
      <c r="B301" s="23" t="s">
        <v>208</v>
      </c>
    </row>
    <row r="302" spans="1:2" x14ac:dyDescent="0.45">
      <c r="A302" s="22" t="s">
        <v>209</v>
      </c>
      <c r="B302" s="23" t="s">
        <v>209</v>
      </c>
    </row>
    <row r="303" spans="1:2" x14ac:dyDescent="0.45">
      <c r="A303" s="22" t="s">
        <v>210</v>
      </c>
      <c r="B303" s="23" t="s">
        <v>210</v>
      </c>
    </row>
    <row r="305" spans="1:2" x14ac:dyDescent="0.45">
      <c r="A305" s="1" t="s">
        <v>211</v>
      </c>
      <c r="B305" s="8"/>
    </row>
    <row r="306" spans="1:2" x14ac:dyDescent="0.45">
      <c r="A306" s="24" t="s">
        <v>212</v>
      </c>
      <c r="B306" s="8"/>
    </row>
    <row r="307" spans="1:2" x14ac:dyDescent="0.45">
      <c r="A307" s="24" t="s">
        <v>213</v>
      </c>
      <c r="B307" s="8"/>
    </row>
    <row r="308" spans="1:2" x14ac:dyDescent="0.45">
      <c r="A308" s="24" t="s">
        <v>214</v>
      </c>
    </row>
    <row r="309" spans="1:2" x14ac:dyDescent="0.45">
      <c r="A309" s="24" t="s">
        <v>215</v>
      </c>
    </row>
  </sheetData>
  <sortState xmlns:xlrd2="http://schemas.microsoft.com/office/spreadsheetml/2017/richdata2" ref="B74:B87">
    <sortCondition ref="B74"/>
  </sortState>
  <mergeCells count="4">
    <mergeCell ref="D1:G1"/>
    <mergeCell ref="H1:K1"/>
    <mergeCell ref="L1:O1"/>
    <mergeCell ref="P1:S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19"/>
  <sheetViews>
    <sheetView topLeftCell="B1" workbookViewId="0">
      <pane ySplit="1" topLeftCell="A2" activePane="bottomLeft" state="frozen"/>
      <selection activeCell="E1" sqref="E1"/>
      <selection pane="bottomLeft" activeCell="G2" sqref="G2:J2"/>
    </sheetView>
  </sheetViews>
  <sheetFormatPr defaultColWidth="9.19921875" defaultRowHeight="14.25" x14ac:dyDescent="0.45"/>
  <cols>
    <col min="1" max="1" width="17" style="4" customWidth="1"/>
    <col min="2" max="2" width="14.73046875" style="4" customWidth="1"/>
    <col min="3" max="3" width="17" style="4" customWidth="1"/>
    <col min="4" max="4" width="16.73046875" style="4" hidden="1" customWidth="1"/>
    <col min="5" max="5" width="14.46484375" style="4" customWidth="1"/>
    <col min="6" max="6" width="25.265625" style="4" customWidth="1"/>
    <col min="7" max="8" width="14.46484375" style="4" customWidth="1"/>
    <col min="9" max="9" width="9.73046875" style="4" hidden="1" customWidth="1"/>
    <col min="10" max="10" width="9.73046875" style="4" bestFit="1" customWidth="1"/>
    <col min="11" max="11" width="9.19921875" style="46"/>
    <col min="12" max="14" width="9.19921875" style="4"/>
    <col min="15" max="15" width="11.53125" style="4" customWidth="1"/>
    <col min="16" max="16" width="13.265625" style="4" customWidth="1"/>
    <col min="17" max="18" width="9.19921875" style="49"/>
    <col min="19" max="19" width="18.265625" style="4" hidden="1" customWidth="1"/>
    <col min="20" max="20" width="18.73046875" style="4" customWidth="1"/>
    <col min="21" max="21" width="9.19921875" style="4"/>
    <col min="22" max="22" width="9.796875" style="4" customWidth="1"/>
    <col min="23" max="23" width="9.19921875" style="4"/>
    <col min="24" max="25" width="27.59765625" style="4" customWidth="1"/>
    <col min="26" max="26" width="13.46484375" style="4" customWidth="1"/>
    <col min="27" max="27" width="11.796875" style="4" customWidth="1"/>
    <col min="28" max="28" width="13.46484375" style="4" customWidth="1"/>
    <col min="29" max="31" width="9.19921875" style="4"/>
    <col min="32" max="32" width="17.33203125" style="4" customWidth="1"/>
    <col min="33" max="35" width="9.19921875" style="4"/>
    <col min="36" max="36" width="14.19921875" style="4" customWidth="1"/>
    <col min="37" max="37" width="9.19921875" style="4"/>
    <col min="38" max="38" width="27.265625" style="4" customWidth="1"/>
    <col min="39" max="16384" width="9.19921875" style="4"/>
  </cols>
  <sheetData>
    <row r="1" spans="1:38" ht="57" x14ac:dyDescent="0.45">
      <c r="A1" s="2" t="s">
        <v>216</v>
      </c>
      <c r="B1" s="2" t="s">
        <v>0</v>
      </c>
      <c r="C1" s="2" t="s">
        <v>226</v>
      </c>
      <c r="D1" s="2" t="s">
        <v>211</v>
      </c>
      <c r="E1" s="3" t="s">
        <v>217</v>
      </c>
      <c r="F1" s="3" t="s">
        <v>300</v>
      </c>
      <c r="G1" s="3" t="s">
        <v>298</v>
      </c>
      <c r="H1" s="3" t="s">
        <v>299</v>
      </c>
      <c r="I1" s="3" t="s">
        <v>218</v>
      </c>
      <c r="J1" s="2" t="s">
        <v>219</v>
      </c>
      <c r="K1" s="42" t="s">
        <v>220</v>
      </c>
      <c r="L1" s="2" t="s">
        <v>221</v>
      </c>
      <c r="M1" s="2" t="s">
        <v>222</v>
      </c>
      <c r="N1" s="3" t="s">
        <v>151</v>
      </c>
      <c r="O1" s="3" t="s">
        <v>227</v>
      </c>
      <c r="P1" s="3" t="s">
        <v>264</v>
      </c>
      <c r="Q1" s="47" t="s">
        <v>228</v>
      </c>
      <c r="R1" s="47" t="s">
        <v>229</v>
      </c>
      <c r="S1" s="3" t="s">
        <v>270</v>
      </c>
      <c r="T1" s="3" t="s">
        <v>271</v>
      </c>
      <c r="U1" s="3" t="s">
        <v>223</v>
      </c>
      <c r="V1" s="3" t="s">
        <v>224</v>
      </c>
      <c r="W1" s="3" t="s">
        <v>225</v>
      </c>
      <c r="X1" s="3" t="s">
        <v>230</v>
      </c>
      <c r="Y1" s="3" t="s">
        <v>230</v>
      </c>
      <c r="Z1" s="3" t="s">
        <v>231</v>
      </c>
      <c r="AA1" s="3" t="s">
        <v>232</v>
      </c>
      <c r="AB1" s="3" t="s">
        <v>233</v>
      </c>
      <c r="AC1" s="3" t="s">
        <v>234</v>
      </c>
      <c r="AD1" s="3" t="s">
        <v>235</v>
      </c>
      <c r="AE1" s="3" t="s">
        <v>236</v>
      </c>
      <c r="AF1" s="3" t="s">
        <v>274</v>
      </c>
      <c r="AG1" s="3" t="s">
        <v>275</v>
      </c>
      <c r="AH1" s="3" t="s">
        <v>237</v>
      </c>
      <c r="AI1" s="3" t="s">
        <v>238</v>
      </c>
      <c r="AJ1" s="3" t="s">
        <v>276</v>
      </c>
      <c r="AK1" s="3" t="s">
        <v>277</v>
      </c>
      <c r="AL1" s="3" t="s">
        <v>239</v>
      </c>
    </row>
    <row r="2" spans="1:38" s="53" customFormat="1" x14ac:dyDescent="0.45">
      <c r="D2" s="53">
        <f t="shared" ref="D2:D65" si="0">COUNTIF($F$2:$F$200,F3)</f>
        <v>199</v>
      </c>
      <c r="F2" s="53" t="str">
        <f>CONCATENATE(G2," , ",H2)</f>
        <v xml:space="preserve"> , </v>
      </c>
      <c r="I2" s="54"/>
      <c r="J2" s="54"/>
      <c r="K2" s="55">
        <f>(I2-J2)/365.25</f>
        <v>0</v>
      </c>
      <c r="Q2" s="56"/>
      <c r="R2" s="56"/>
    </row>
    <row r="3" spans="1:38" s="8" customFormat="1" x14ac:dyDescent="0.45">
      <c r="D3" s="8">
        <f t="shared" si="0"/>
        <v>199</v>
      </c>
      <c r="F3" s="53" t="str">
        <f t="shared" ref="F3:F66" si="1">CONCATENATE(G3," , ",H3)</f>
        <v xml:space="preserve"> , </v>
      </c>
      <c r="I3" s="57">
        <f t="shared" ref="I3:I66" ca="1" si="2">TODAY()</f>
        <v>44131</v>
      </c>
      <c r="K3" s="58">
        <f t="shared" ref="K3:K66" ca="1" si="3">(I3-J3)/365.25</f>
        <v>120.82409308692677</v>
      </c>
      <c r="Q3" s="50"/>
      <c r="R3" s="50"/>
    </row>
    <row r="4" spans="1:38" s="53" customFormat="1" x14ac:dyDescent="0.45">
      <c r="D4" s="53">
        <f t="shared" si="0"/>
        <v>199</v>
      </c>
      <c r="F4" s="53" t="str">
        <f t="shared" si="1"/>
        <v xml:space="preserve"> , </v>
      </c>
      <c r="I4" s="54">
        <f t="shared" ca="1" si="2"/>
        <v>44131</v>
      </c>
      <c r="K4" s="55">
        <f t="shared" ca="1" si="3"/>
        <v>120.82409308692677</v>
      </c>
      <c r="Q4" s="56"/>
      <c r="R4" s="56"/>
    </row>
    <row r="5" spans="1:38" s="8" customFormat="1" x14ac:dyDescent="0.45">
      <c r="D5" s="8">
        <f t="shared" si="0"/>
        <v>199</v>
      </c>
      <c r="F5" s="53" t="str">
        <f t="shared" si="1"/>
        <v xml:space="preserve"> , </v>
      </c>
      <c r="I5" s="57">
        <f t="shared" ca="1" si="2"/>
        <v>44131</v>
      </c>
      <c r="K5" s="58">
        <f t="shared" ca="1" si="3"/>
        <v>120.82409308692677</v>
      </c>
      <c r="Q5" s="50"/>
      <c r="R5" s="50"/>
    </row>
    <row r="6" spans="1:38" s="53" customFormat="1" x14ac:dyDescent="0.45">
      <c r="D6" s="53">
        <f t="shared" si="0"/>
        <v>199</v>
      </c>
      <c r="F6" s="53" t="str">
        <f t="shared" si="1"/>
        <v xml:space="preserve"> , </v>
      </c>
      <c r="I6" s="54">
        <f t="shared" ca="1" si="2"/>
        <v>44131</v>
      </c>
      <c r="K6" s="55">
        <f t="shared" ca="1" si="3"/>
        <v>120.82409308692677</v>
      </c>
      <c r="Q6" s="56"/>
      <c r="R6" s="56"/>
    </row>
    <row r="7" spans="1:38" s="8" customFormat="1" x14ac:dyDescent="0.45">
      <c r="D7" s="8">
        <f t="shared" si="0"/>
        <v>199</v>
      </c>
      <c r="F7" s="53" t="str">
        <f t="shared" si="1"/>
        <v xml:space="preserve"> , </v>
      </c>
      <c r="I7" s="57">
        <f t="shared" ca="1" si="2"/>
        <v>44131</v>
      </c>
      <c r="K7" s="58">
        <f t="shared" ca="1" si="3"/>
        <v>120.82409308692677</v>
      </c>
      <c r="Q7" s="50"/>
      <c r="R7" s="50"/>
    </row>
    <row r="8" spans="1:38" s="53" customFormat="1" x14ac:dyDescent="0.45">
      <c r="D8" s="53">
        <f t="shared" si="0"/>
        <v>199</v>
      </c>
      <c r="F8" s="53" t="str">
        <f t="shared" si="1"/>
        <v xml:space="preserve"> , </v>
      </c>
      <c r="I8" s="54">
        <f t="shared" ca="1" si="2"/>
        <v>44131</v>
      </c>
      <c r="K8" s="55">
        <f t="shared" ca="1" si="3"/>
        <v>120.82409308692677</v>
      </c>
      <c r="Q8" s="56"/>
      <c r="R8" s="56"/>
    </row>
    <row r="9" spans="1:38" s="8" customFormat="1" x14ac:dyDescent="0.45">
      <c r="D9" s="8">
        <f t="shared" si="0"/>
        <v>199</v>
      </c>
      <c r="F9" s="53" t="str">
        <f t="shared" si="1"/>
        <v xml:space="preserve"> , </v>
      </c>
      <c r="I9" s="57">
        <f t="shared" ca="1" si="2"/>
        <v>44131</v>
      </c>
      <c r="K9" s="58">
        <f t="shared" ca="1" si="3"/>
        <v>120.82409308692677</v>
      </c>
      <c r="Q9" s="50"/>
      <c r="R9" s="50"/>
    </row>
    <row r="10" spans="1:38" s="53" customFormat="1" x14ac:dyDescent="0.45">
      <c r="D10" s="53">
        <f t="shared" si="0"/>
        <v>199</v>
      </c>
      <c r="F10" s="53" t="str">
        <f t="shared" si="1"/>
        <v xml:space="preserve"> , </v>
      </c>
      <c r="I10" s="54">
        <f t="shared" ca="1" si="2"/>
        <v>44131</v>
      </c>
      <c r="K10" s="55">
        <f t="shared" ca="1" si="3"/>
        <v>120.82409308692677</v>
      </c>
      <c r="Q10" s="56"/>
      <c r="R10" s="56"/>
    </row>
    <row r="11" spans="1:38" s="8" customFormat="1" x14ac:dyDescent="0.45">
      <c r="D11" s="8">
        <f t="shared" si="0"/>
        <v>199</v>
      </c>
      <c r="F11" s="53" t="str">
        <f t="shared" si="1"/>
        <v xml:space="preserve"> , </v>
      </c>
      <c r="I11" s="57">
        <f t="shared" ca="1" si="2"/>
        <v>44131</v>
      </c>
      <c r="K11" s="58">
        <f t="shared" ca="1" si="3"/>
        <v>120.82409308692677</v>
      </c>
      <c r="Q11" s="50"/>
      <c r="R11" s="50"/>
    </row>
    <row r="12" spans="1:38" s="53" customFormat="1" x14ac:dyDescent="0.45">
      <c r="D12" s="53">
        <f t="shared" si="0"/>
        <v>199</v>
      </c>
      <c r="F12" s="53" t="str">
        <f t="shared" si="1"/>
        <v xml:space="preserve"> , </v>
      </c>
      <c r="I12" s="54">
        <f t="shared" ca="1" si="2"/>
        <v>44131</v>
      </c>
      <c r="K12" s="55">
        <f t="shared" ca="1" si="3"/>
        <v>120.82409308692677</v>
      </c>
      <c r="Q12" s="56"/>
      <c r="R12" s="56"/>
    </row>
    <row r="13" spans="1:38" s="8" customFormat="1" x14ac:dyDescent="0.45">
      <c r="D13" s="8">
        <f t="shared" si="0"/>
        <v>199</v>
      </c>
      <c r="F13" s="53" t="str">
        <f t="shared" si="1"/>
        <v xml:space="preserve"> , </v>
      </c>
      <c r="I13" s="57">
        <f t="shared" ca="1" si="2"/>
        <v>44131</v>
      </c>
      <c r="K13" s="58">
        <f t="shared" ca="1" si="3"/>
        <v>120.82409308692677</v>
      </c>
      <c r="Q13" s="50"/>
      <c r="R13" s="50"/>
    </row>
    <row r="14" spans="1:38" s="53" customFormat="1" x14ac:dyDescent="0.45">
      <c r="D14" s="53">
        <f t="shared" si="0"/>
        <v>199</v>
      </c>
      <c r="F14" s="53" t="str">
        <f t="shared" si="1"/>
        <v xml:space="preserve"> , </v>
      </c>
      <c r="I14" s="54">
        <f t="shared" ca="1" si="2"/>
        <v>44131</v>
      </c>
      <c r="K14" s="55">
        <f t="shared" ca="1" si="3"/>
        <v>120.82409308692677</v>
      </c>
      <c r="Q14" s="56"/>
      <c r="R14" s="56"/>
    </row>
    <row r="15" spans="1:38" s="8" customFormat="1" x14ac:dyDescent="0.45">
      <c r="D15" s="8">
        <f t="shared" si="0"/>
        <v>199</v>
      </c>
      <c r="F15" s="53" t="str">
        <f t="shared" si="1"/>
        <v xml:space="preserve"> , </v>
      </c>
      <c r="I15" s="57">
        <f t="shared" ca="1" si="2"/>
        <v>44131</v>
      </c>
      <c r="K15" s="58">
        <f t="shared" ca="1" si="3"/>
        <v>120.82409308692677</v>
      </c>
      <c r="Q15" s="50"/>
      <c r="R15" s="50"/>
    </row>
    <row r="16" spans="1:38" s="5" customFormat="1" x14ac:dyDescent="0.45">
      <c r="D16" s="53">
        <f t="shared" si="0"/>
        <v>199</v>
      </c>
      <c r="F16" s="53" t="str">
        <f t="shared" si="1"/>
        <v xml:space="preserve"> , </v>
      </c>
      <c r="I16" s="7">
        <f t="shared" ca="1" si="2"/>
        <v>44131</v>
      </c>
      <c r="K16" s="43">
        <f t="shared" ca="1" si="3"/>
        <v>120.82409308692677</v>
      </c>
      <c r="Q16" s="48"/>
      <c r="R16" s="48"/>
    </row>
    <row r="17" spans="4:18" s="8" customFormat="1" x14ac:dyDescent="0.45">
      <c r="D17" s="8">
        <f t="shared" si="0"/>
        <v>199</v>
      </c>
      <c r="F17" s="53" t="str">
        <f t="shared" si="1"/>
        <v xml:space="preserve"> , </v>
      </c>
      <c r="I17" s="57">
        <f t="shared" ca="1" si="2"/>
        <v>44131</v>
      </c>
      <c r="K17" s="58">
        <f t="shared" ca="1" si="3"/>
        <v>120.82409308692677</v>
      </c>
      <c r="Q17" s="50"/>
      <c r="R17" s="50"/>
    </row>
    <row r="18" spans="4:18" s="5" customFormat="1" x14ac:dyDescent="0.45">
      <c r="D18" s="53">
        <f t="shared" si="0"/>
        <v>199</v>
      </c>
      <c r="F18" s="53" t="str">
        <f t="shared" si="1"/>
        <v xml:space="preserve"> , </v>
      </c>
      <c r="I18" s="7">
        <f t="shared" ca="1" si="2"/>
        <v>44131</v>
      </c>
      <c r="K18" s="43">
        <f t="shared" ca="1" si="3"/>
        <v>120.82409308692677</v>
      </c>
      <c r="Q18" s="48"/>
      <c r="R18" s="48"/>
    </row>
    <row r="19" spans="4:18" s="8" customFormat="1" x14ac:dyDescent="0.45">
      <c r="D19" s="53">
        <f t="shared" si="0"/>
        <v>199</v>
      </c>
      <c r="F19" s="53" t="str">
        <f t="shared" si="1"/>
        <v xml:space="preserve"> , </v>
      </c>
      <c r="I19" s="57">
        <f t="shared" ca="1" si="2"/>
        <v>44131</v>
      </c>
      <c r="K19" s="58">
        <f t="shared" ca="1" si="3"/>
        <v>120.82409308692677</v>
      </c>
      <c r="Q19" s="50"/>
      <c r="R19" s="50"/>
    </row>
    <row r="20" spans="4:18" s="5" customFormat="1" x14ac:dyDescent="0.45">
      <c r="D20" s="53">
        <f t="shared" si="0"/>
        <v>199</v>
      </c>
      <c r="F20" s="53" t="str">
        <f t="shared" si="1"/>
        <v xml:space="preserve"> , </v>
      </c>
      <c r="I20" s="7">
        <f t="shared" ca="1" si="2"/>
        <v>44131</v>
      </c>
      <c r="K20" s="43">
        <f t="shared" ca="1" si="3"/>
        <v>120.82409308692677</v>
      </c>
      <c r="Q20" s="48"/>
      <c r="R20" s="48"/>
    </row>
    <row r="21" spans="4:18" s="8" customFormat="1" x14ac:dyDescent="0.45">
      <c r="D21" s="53">
        <f t="shared" si="0"/>
        <v>199</v>
      </c>
      <c r="F21" s="53" t="str">
        <f t="shared" si="1"/>
        <v xml:space="preserve"> , </v>
      </c>
      <c r="I21" s="57">
        <f t="shared" ca="1" si="2"/>
        <v>44131</v>
      </c>
      <c r="K21" s="58">
        <f t="shared" ca="1" si="3"/>
        <v>120.82409308692677</v>
      </c>
      <c r="Q21" s="50"/>
      <c r="R21" s="50"/>
    </row>
    <row r="22" spans="4:18" s="5" customFormat="1" x14ac:dyDescent="0.45">
      <c r="D22" s="53">
        <f t="shared" si="0"/>
        <v>199</v>
      </c>
      <c r="F22" s="53" t="str">
        <f t="shared" si="1"/>
        <v xml:space="preserve"> , </v>
      </c>
      <c r="I22" s="7">
        <f t="shared" ca="1" si="2"/>
        <v>44131</v>
      </c>
      <c r="K22" s="43">
        <f t="shared" ca="1" si="3"/>
        <v>120.82409308692677</v>
      </c>
      <c r="Q22" s="48"/>
      <c r="R22" s="48"/>
    </row>
    <row r="23" spans="4:18" s="8" customFormat="1" x14ac:dyDescent="0.45">
      <c r="D23" s="53">
        <f t="shared" si="0"/>
        <v>199</v>
      </c>
      <c r="F23" s="53" t="str">
        <f t="shared" si="1"/>
        <v xml:space="preserve"> , </v>
      </c>
      <c r="I23" s="57">
        <f t="shared" ca="1" si="2"/>
        <v>44131</v>
      </c>
      <c r="K23" s="58">
        <f t="shared" ca="1" si="3"/>
        <v>120.82409308692677</v>
      </c>
      <c r="Q23" s="50"/>
      <c r="R23" s="50"/>
    </row>
    <row r="24" spans="4:18" s="5" customFormat="1" x14ac:dyDescent="0.45">
      <c r="D24" s="53">
        <f t="shared" si="0"/>
        <v>199</v>
      </c>
      <c r="F24" s="53" t="str">
        <f t="shared" si="1"/>
        <v xml:space="preserve"> , </v>
      </c>
      <c r="I24" s="7">
        <f t="shared" ca="1" si="2"/>
        <v>44131</v>
      </c>
      <c r="K24" s="43">
        <f t="shared" ca="1" si="3"/>
        <v>120.82409308692677</v>
      </c>
      <c r="Q24" s="48"/>
      <c r="R24" s="48"/>
    </row>
    <row r="25" spans="4:18" s="8" customFormat="1" x14ac:dyDescent="0.45">
      <c r="D25" s="53">
        <f t="shared" si="0"/>
        <v>199</v>
      </c>
      <c r="F25" s="53" t="str">
        <f t="shared" si="1"/>
        <v xml:space="preserve"> , </v>
      </c>
      <c r="I25" s="57">
        <f t="shared" ca="1" si="2"/>
        <v>44131</v>
      </c>
      <c r="K25" s="58">
        <f t="shared" ca="1" si="3"/>
        <v>120.82409308692677</v>
      </c>
      <c r="Q25" s="50"/>
      <c r="R25" s="50"/>
    </row>
    <row r="26" spans="4:18" s="5" customFormat="1" x14ac:dyDescent="0.45">
      <c r="D26" s="53">
        <f t="shared" si="0"/>
        <v>199</v>
      </c>
      <c r="F26" s="53" t="str">
        <f t="shared" si="1"/>
        <v xml:space="preserve"> , </v>
      </c>
      <c r="I26" s="7">
        <f t="shared" ca="1" si="2"/>
        <v>44131</v>
      </c>
      <c r="K26" s="43">
        <f t="shared" ca="1" si="3"/>
        <v>120.82409308692677</v>
      </c>
      <c r="Q26" s="48"/>
      <c r="R26" s="48"/>
    </row>
    <row r="27" spans="4:18" s="8" customFormat="1" x14ac:dyDescent="0.45">
      <c r="D27" s="53">
        <f t="shared" si="0"/>
        <v>199</v>
      </c>
      <c r="F27" s="53" t="str">
        <f t="shared" si="1"/>
        <v xml:space="preserve"> , </v>
      </c>
      <c r="I27" s="57">
        <f t="shared" ca="1" si="2"/>
        <v>44131</v>
      </c>
      <c r="K27" s="58">
        <f t="shared" ca="1" si="3"/>
        <v>120.82409308692677</v>
      </c>
      <c r="Q27" s="50"/>
      <c r="R27" s="50"/>
    </row>
    <row r="28" spans="4:18" s="5" customFormat="1" x14ac:dyDescent="0.45">
      <c r="D28" s="53">
        <f t="shared" si="0"/>
        <v>199</v>
      </c>
      <c r="F28" s="53" t="str">
        <f t="shared" si="1"/>
        <v xml:space="preserve"> , </v>
      </c>
      <c r="I28" s="7">
        <f t="shared" ca="1" si="2"/>
        <v>44131</v>
      </c>
      <c r="K28" s="43">
        <f t="shared" ca="1" si="3"/>
        <v>120.82409308692677</v>
      </c>
      <c r="Q28" s="48"/>
      <c r="R28" s="48"/>
    </row>
    <row r="29" spans="4:18" s="8" customFormat="1" x14ac:dyDescent="0.45">
      <c r="D29" s="53">
        <f t="shared" si="0"/>
        <v>199</v>
      </c>
      <c r="F29" s="53" t="str">
        <f t="shared" si="1"/>
        <v xml:space="preserve"> , </v>
      </c>
      <c r="I29" s="57">
        <f t="shared" ca="1" si="2"/>
        <v>44131</v>
      </c>
      <c r="K29" s="58">
        <f t="shared" ca="1" si="3"/>
        <v>120.82409308692677</v>
      </c>
      <c r="Q29" s="50"/>
      <c r="R29" s="50"/>
    </row>
    <row r="30" spans="4:18" s="5" customFormat="1" x14ac:dyDescent="0.45">
      <c r="D30" s="53">
        <f t="shared" si="0"/>
        <v>199</v>
      </c>
      <c r="F30" s="53" t="str">
        <f t="shared" si="1"/>
        <v xml:space="preserve"> , </v>
      </c>
      <c r="I30" s="7">
        <f t="shared" ca="1" si="2"/>
        <v>44131</v>
      </c>
      <c r="K30" s="43">
        <f t="shared" ca="1" si="3"/>
        <v>120.82409308692677</v>
      </c>
      <c r="Q30" s="48"/>
      <c r="R30" s="48"/>
    </row>
    <row r="31" spans="4:18" s="8" customFormat="1" x14ac:dyDescent="0.45">
      <c r="D31" s="53">
        <f t="shared" si="0"/>
        <v>199</v>
      </c>
      <c r="F31" s="53" t="str">
        <f t="shared" si="1"/>
        <v xml:space="preserve"> , </v>
      </c>
      <c r="I31" s="57">
        <f ca="1">TODAY()</f>
        <v>44131</v>
      </c>
      <c r="K31" s="58">
        <f t="shared" ca="1" si="3"/>
        <v>120.82409308692677</v>
      </c>
      <c r="Q31" s="50"/>
      <c r="R31" s="50"/>
    </row>
    <row r="32" spans="4:18" s="5" customFormat="1" x14ac:dyDescent="0.45">
      <c r="D32" s="53">
        <f t="shared" si="0"/>
        <v>199</v>
      </c>
      <c r="F32" s="53" t="str">
        <f t="shared" si="1"/>
        <v xml:space="preserve"> , </v>
      </c>
      <c r="I32" s="7">
        <f t="shared" ca="1" si="2"/>
        <v>44131</v>
      </c>
      <c r="K32" s="43">
        <f t="shared" ca="1" si="3"/>
        <v>120.82409308692677</v>
      </c>
      <c r="Q32" s="48"/>
      <c r="R32" s="48"/>
    </row>
    <row r="33" spans="4:18" s="8" customFormat="1" x14ac:dyDescent="0.45">
      <c r="D33" s="53">
        <f t="shared" si="0"/>
        <v>199</v>
      </c>
      <c r="F33" s="53" t="str">
        <f t="shared" si="1"/>
        <v xml:space="preserve"> , </v>
      </c>
      <c r="I33" s="57">
        <f t="shared" ca="1" si="2"/>
        <v>44131</v>
      </c>
      <c r="K33" s="58">
        <f t="shared" ca="1" si="3"/>
        <v>120.82409308692677</v>
      </c>
      <c r="Q33" s="50"/>
      <c r="R33" s="50"/>
    </row>
    <row r="34" spans="4:18" s="5" customFormat="1" x14ac:dyDescent="0.45">
      <c r="D34" s="53">
        <f t="shared" si="0"/>
        <v>199</v>
      </c>
      <c r="F34" s="53" t="str">
        <f t="shared" si="1"/>
        <v xml:space="preserve"> , </v>
      </c>
      <c r="I34" s="7">
        <f t="shared" ca="1" si="2"/>
        <v>44131</v>
      </c>
      <c r="K34" s="43">
        <f t="shared" ca="1" si="3"/>
        <v>120.82409308692677</v>
      </c>
      <c r="Q34" s="48"/>
      <c r="R34" s="48"/>
    </row>
    <row r="35" spans="4:18" s="8" customFormat="1" x14ac:dyDescent="0.45">
      <c r="D35" s="53">
        <f t="shared" si="0"/>
        <v>199</v>
      </c>
      <c r="F35" s="53" t="str">
        <f t="shared" si="1"/>
        <v xml:space="preserve"> , </v>
      </c>
      <c r="I35" s="57">
        <f t="shared" ca="1" si="2"/>
        <v>44131</v>
      </c>
      <c r="K35" s="58">
        <f t="shared" ca="1" si="3"/>
        <v>120.82409308692677</v>
      </c>
      <c r="Q35" s="50"/>
      <c r="R35" s="50"/>
    </row>
    <row r="36" spans="4:18" s="5" customFormat="1" x14ac:dyDescent="0.45">
      <c r="D36" s="53">
        <f t="shared" si="0"/>
        <v>199</v>
      </c>
      <c r="F36" s="53" t="str">
        <f t="shared" si="1"/>
        <v xml:space="preserve"> , </v>
      </c>
      <c r="I36" s="7">
        <f t="shared" ca="1" si="2"/>
        <v>44131</v>
      </c>
      <c r="K36" s="43">
        <f ca="1">(I36-J36)/365.25</f>
        <v>120.82409308692677</v>
      </c>
      <c r="Q36" s="48"/>
      <c r="R36" s="48"/>
    </row>
    <row r="37" spans="4:18" s="8" customFormat="1" x14ac:dyDescent="0.45">
      <c r="D37" s="53">
        <f t="shared" si="0"/>
        <v>199</v>
      </c>
      <c r="F37" s="53" t="str">
        <f t="shared" si="1"/>
        <v xml:space="preserve"> , </v>
      </c>
      <c r="I37" s="57">
        <f t="shared" ca="1" si="2"/>
        <v>44131</v>
      </c>
      <c r="K37" s="58">
        <f t="shared" ca="1" si="3"/>
        <v>120.82409308692677</v>
      </c>
      <c r="Q37" s="50"/>
      <c r="R37" s="50"/>
    </row>
    <row r="38" spans="4:18" s="5" customFormat="1" x14ac:dyDescent="0.45">
      <c r="D38" s="53">
        <f t="shared" si="0"/>
        <v>199</v>
      </c>
      <c r="F38" s="53" t="str">
        <f t="shared" si="1"/>
        <v xml:space="preserve"> , </v>
      </c>
      <c r="I38" s="7">
        <f t="shared" ca="1" si="2"/>
        <v>44131</v>
      </c>
      <c r="K38" s="43">
        <f t="shared" ca="1" si="3"/>
        <v>120.82409308692677</v>
      </c>
      <c r="Q38" s="48"/>
      <c r="R38" s="48"/>
    </row>
    <row r="39" spans="4:18" s="8" customFormat="1" x14ac:dyDescent="0.45">
      <c r="D39" s="53">
        <f t="shared" si="0"/>
        <v>199</v>
      </c>
      <c r="F39" s="53" t="str">
        <f t="shared" si="1"/>
        <v xml:space="preserve"> , </v>
      </c>
      <c r="I39" s="57">
        <f t="shared" ca="1" si="2"/>
        <v>44131</v>
      </c>
      <c r="K39" s="58">
        <f t="shared" ca="1" si="3"/>
        <v>120.82409308692677</v>
      </c>
      <c r="Q39" s="50"/>
      <c r="R39" s="50"/>
    </row>
    <row r="40" spans="4:18" s="5" customFormat="1" x14ac:dyDescent="0.45">
      <c r="D40" s="53">
        <f t="shared" si="0"/>
        <v>199</v>
      </c>
      <c r="F40" s="53" t="str">
        <f t="shared" si="1"/>
        <v xml:space="preserve"> , </v>
      </c>
      <c r="I40" s="7">
        <f t="shared" ca="1" si="2"/>
        <v>44131</v>
      </c>
      <c r="K40" s="43">
        <f t="shared" ca="1" si="3"/>
        <v>120.82409308692677</v>
      </c>
      <c r="Q40" s="48"/>
      <c r="R40" s="48"/>
    </row>
    <row r="41" spans="4:18" s="8" customFormat="1" x14ac:dyDescent="0.45">
      <c r="D41" s="53">
        <f t="shared" si="0"/>
        <v>199</v>
      </c>
      <c r="F41" s="53" t="str">
        <f t="shared" si="1"/>
        <v xml:space="preserve"> , </v>
      </c>
      <c r="I41" s="57">
        <f t="shared" ca="1" si="2"/>
        <v>44131</v>
      </c>
      <c r="K41" s="58">
        <f t="shared" ca="1" si="3"/>
        <v>120.82409308692677</v>
      </c>
      <c r="Q41" s="50"/>
      <c r="R41" s="50"/>
    </row>
    <row r="42" spans="4:18" s="5" customFormat="1" x14ac:dyDescent="0.45">
      <c r="D42" s="53">
        <f t="shared" si="0"/>
        <v>199</v>
      </c>
      <c r="F42" s="53" t="str">
        <f t="shared" si="1"/>
        <v xml:space="preserve"> , </v>
      </c>
      <c r="I42" s="7">
        <f t="shared" ca="1" si="2"/>
        <v>44131</v>
      </c>
      <c r="K42" s="43">
        <f t="shared" ca="1" si="3"/>
        <v>120.82409308692677</v>
      </c>
      <c r="Q42" s="48"/>
      <c r="R42" s="48"/>
    </row>
    <row r="43" spans="4:18" s="8" customFormat="1" x14ac:dyDescent="0.45">
      <c r="D43" s="53">
        <f t="shared" si="0"/>
        <v>199</v>
      </c>
      <c r="F43" s="53" t="str">
        <f t="shared" si="1"/>
        <v xml:space="preserve"> , </v>
      </c>
      <c r="I43" s="57">
        <f t="shared" ca="1" si="2"/>
        <v>44131</v>
      </c>
      <c r="K43" s="58">
        <f t="shared" ca="1" si="3"/>
        <v>120.82409308692677</v>
      </c>
      <c r="Q43" s="50"/>
      <c r="R43" s="50"/>
    </row>
    <row r="44" spans="4:18" s="5" customFormat="1" x14ac:dyDescent="0.45">
      <c r="D44" s="53">
        <f t="shared" si="0"/>
        <v>199</v>
      </c>
      <c r="F44" s="53" t="str">
        <f t="shared" si="1"/>
        <v xml:space="preserve"> , </v>
      </c>
      <c r="I44" s="7">
        <f t="shared" ca="1" si="2"/>
        <v>44131</v>
      </c>
      <c r="K44" s="43">
        <f t="shared" ca="1" si="3"/>
        <v>120.82409308692677</v>
      </c>
      <c r="Q44" s="48"/>
      <c r="R44" s="48"/>
    </row>
    <row r="45" spans="4:18" s="8" customFormat="1" x14ac:dyDescent="0.45">
      <c r="D45" s="53">
        <f t="shared" si="0"/>
        <v>199</v>
      </c>
      <c r="F45" s="53" t="str">
        <f t="shared" si="1"/>
        <v xml:space="preserve"> , </v>
      </c>
      <c r="I45" s="57">
        <f t="shared" ca="1" si="2"/>
        <v>44131</v>
      </c>
      <c r="K45" s="58">
        <f t="shared" ca="1" si="3"/>
        <v>120.82409308692677</v>
      </c>
      <c r="Q45" s="50"/>
      <c r="R45" s="50"/>
    </row>
    <row r="46" spans="4:18" s="5" customFormat="1" x14ac:dyDescent="0.45">
      <c r="D46" s="53">
        <f t="shared" si="0"/>
        <v>199</v>
      </c>
      <c r="F46" s="53" t="str">
        <f t="shared" si="1"/>
        <v xml:space="preserve"> , </v>
      </c>
      <c r="I46" s="7">
        <f t="shared" ca="1" si="2"/>
        <v>44131</v>
      </c>
      <c r="K46" s="43">
        <f t="shared" ca="1" si="3"/>
        <v>120.82409308692677</v>
      </c>
      <c r="Q46" s="48"/>
      <c r="R46" s="48"/>
    </row>
    <row r="47" spans="4:18" s="8" customFormat="1" x14ac:dyDescent="0.45">
      <c r="D47" s="53">
        <f t="shared" si="0"/>
        <v>199</v>
      </c>
      <c r="F47" s="53" t="str">
        <f t="shared" si="1"/>
        <v xml:space="preserve"> , </v>
      </c>
      <c r="I47" s="57">
        <f ca="1">TODAY()</f>
        <v>44131</v>
      </c>
      <c r="K47" s="58">
        <f t="shared" ca="1" si="3"/>
        <v>120.82409308692677</v>
      </c>
      <c r="Q47" s="50"/>
      <c r="R47" s="50"/>
    </row>
    <row r="48" spans="4:18" s="5" customFormat="1" x14ac:dyDescent="0.45">
      <c r="D48" s="53">
        <f t="shared" si="0"/>
        <v>199</v>
      </c>
      <c r="F48" s="53" t="str">
        <f t="shared" si="1"/>
        <v xml:space="preserve"> , </v>
      </c>
      <c r="I48" s="7">
        <f t="shared" ca="1" si="2"/>
        <v>44131</v>
      </c>
      <c r="K48" s="43">
        <f t="shared" ca="1" si="3"/>
        <v>120.82409308692677</v>
      </c>
      <c r="Q48" s="48"/>
      <c r="R48" s="48"/>
    </row>
    <row r="49" spans="4:18" s="8" customFormat="1" x14ac:dyDescent="0.45">
      <c r="D49" s="53">
        <f t="shared" si="0"/>
        <v>199</v>
      </c>
      <c r="F49" s="53" t="str">
        <f t="shared" si="1"/>
        <v xml:space="preserve"> , </v>
      </c>
      <c r="I49" s="57">
        <f t="shared" ca="1" si="2"/>
        <v>44131</v>
      </c>
      <c r="K49" s="58">
        <f t="shared" ca="1" si="3"/>
        <v>120.82409308692677</v>
      </c>
      <c r="Q49" s="50"/>
      <c r="R49" s="50"/>
    </row>
    <row r="50" spans="4:18" s="5" customFormat="1" x14ac:dyDescent="0.45">
      <c r="D50" s="53">
        <f t="shared" si="0"/>
        <v>199</v>
      </c>
      <c r="F50" s="53" t="str">
        <f t="shared" si="1"/>
        <v xml:space="preserve"> , </v>
      </c>
      <c r="I50" s="7">
        <f t="shared" ca="1" si="2"/>
        <v>44131</v>
      </c>
      <c r="K50" s="43">
        <f t="shared" ca="1" si="3"/>
        <v>120.82409308692677</v>
      </c>
      <c r="Q50" s="48"/>
      <c r="R50" s="48"/>
    </row>
    <row r="51" spans="4:18" s="8" customFormat="1" x14ac:dyDescent="0.45">
      <c r="D51" s="53">
        <f t="shared" si="0"/>
        <v>199</v>
      </c>
      <c r="F51" s="53" t="str">
        <f t="shared" si="1"/>
        <v xml:space="preserve"> , </v>
      </c>
      <c r="I51" s="57">
        <f t="shared" ca="1" si="2"/>
        <v>44131</v>
      </c>
      <c r="K51" s="58">
        <f t="shared" ca="1" si="3"/>
        <v>120.82409308692677</v>
      </c>
      <c r="Q51" s="50"/>
      <c r="R51" s="50"/>
    </row>
    <row r="52" spans="4:18" s="5" customFormat="1" x14ac:dyDescent="0.45">
      <c r="D52" s="53">
        <f t="shared" si="0"/>
        <v>199</v>
      </c>
      <c r="F52" s="53" t="str">
        <f t="shared" si="1"/>
        <v xml:space="preserve"> , </v>
      </c>
      <c r="I52" s="7">
        <f t="shared" ca="1" si="2"/>
        <v>44131</v>
      </c>
      <c r="K52" s="43">
        <f t="shared" ca="1" si="3"/>
        <v>120.82409308692677</v>
      </c>
      <c r="Q52" s="48"/>
      <c r="R52" s="48"/>
    </row>
    <row r="53" spans="4:18" s="8" customFormat="1" x14ac:dyDescent="0.45">
      <c r="D53" s="53">
        <f t="shared" si="0"/>
        <v>199</v>
      </c>
      <c r="F53" s="53" t="str">
        <f t="shared" si="1"/>
        <v xml:space="preserve"> , </v>
      </c>
      <c r="I53" s="57">
        <f t="shared" ca="1" si="2"/>
        <v>44131</v>
      </c>
      <c r="K53" s="58">
        <f t="shared" ca="1" si="3"/>
        <v>120.82409308692677</v>
      </c>
      <c r="Q53" s="50"/>
      <c r="R53" s="50"/>
    </row>
    <row r="54" spans="4:18" s="5" customFormat="1" x14ac:dyDescent="0.45">
      <c r="D54" s="53">
        <f t="shared" si="0"/>
        <v>199</v>
      </c>
      <c r="F54" s="53" t="str">
        <f t="shared" si="1"/>
        <v xml:space="preserve"> , </v>
      </c>
      <c r="I54" s="7">
        <f t="shared" ca="1" si="2"/>
        <v>44131</v>
      </c>
      <c r="K54" s="43">
        <f t="shared" ca="1" si="3"/>
        <v>120.82409308692677</v>
      </c>
      <c r="Q54" s="48"/>
      <c r="R54" s="48"/>
    </row>
    <row r="55" spans="4:18" s="8" customFormat="1" x14ac:dyDescent="0.45">
      <c r="D55" s="53">
        <f t="shared" si="0"/>
        <v>199</v>
      </c>
      <c r="F55" s="53" t="str">
        <f t="shared" si="1"/>
        <v xml:space="preserve"> , </v>
      </c>
      <c r="I55" s="57">
        <f t="shared" ca="1" si="2"/>
        <v>44131</v>
      </c>
      <c r="K55" s="58">
        <f t="shared" ca="1" si="3"/>
        <v>120.82409308692677</v>
      </c>
      <c r="Q55" s="50"/>
      <c r="R55" s="50"/>
    </row>
    <row r="56" spans="4:18" s="5" customFormat="1" x14ac:dyDescent="0.45">
      <c r="D56" s="53">
        <f t="shared" si="0"/>
        <v>199</v>
      </c>
      <c r="F56" s="53" t="str">
        <f t="shared" si="1"/>
        <v xml:space="preserve"> , </v>
      </c>
      <c r="I56" s="7">
        <f t="shared" ca="1" si="2"/>
        <v>44131</v>
      </c>
      <c r="K56" s="43">
        <f t="shared" ca="1" si="3"/>
        <v>120.82409308692677</v>
      </c>
      <c r="Q56" s="48"/>
      <c r="R56" s="48"/>
    </row>
    <row r="57" spans="4:18" s="8" customFormat="1" x14ac:dyDescent="0.45">
      <c r="D57" s="53">
        <f t="shared" si="0"/>
        <v>199</v>
      </c>
      <c r="F57" s="53" t="str">
        <f t="shared" si="1"/>
        <v xml:space="preserve"> , </v>
      </c>
      <c r="I57" s="57">
        <f t="shared" ca="1" si="2"/>
        <v>44131</v>
      </c>
      <c r="K57" s="58">
        <f t="shared" ca="1" si="3"/>
        <v>120.82409308692677</v>
      </c>
      <c r="Q57" s="50"/>
      <c r="R57" s="50"/>
    </row>
    <row r="58" spans="4:18" s="5" customFormat="1" x14ac:dyDescent="0.45">
      <c r="D58" s="53">
        <f t="shared" si="0"/>
        <v>199</v>
      </c>
      <c r="F58" s="53" t="str">
        <f t="shared" si="1"/>
        <v xml:space="preserve"> , </v>
      </c>
      <c r="I58" s="7">
        <f t="shared" ca="1" si="2"/>
        <v>44131</v>
      </c>
      <c r="K58" s="43">
        <f ca="1">(I58-J58)/365.25</f>
        <v>120.82409308692677</v>
      </c>
      <c r="Q58" s="48"/>
      <c r="R58" s="48"/>
    </row>
    <row r="59" spans="4:18" s="8" customFormat="1" x14ac:dyDescent="0.45">
      <c r="D59" s="53">
        <f t="shared" si="0"/>
        <v>199</v>
      </c>
      <c r="F59" s="53" t="str">
        <f t="shared" si="1"/>
        <v xml:space="preserve"> , </v>
      </c>
      <c r="I59" s="57">
        <f t="shared" ca="1" si="2"/>
        <v>44131</v>
      </c>
      <c r="K59" s="58">
        <f t="shared" ca="1" si="3"/>
        <v>120.82409308692677</v>
      </c>
      <c r="Q59" s="50"/>
      <c r="R59" s="50"/>
    </row>
    <row r="60" spans="4:18" s="5" customFormat="1" x14ac:dyDescent="0.45">
      <c r="D60" s="53">
        <f t="shared" si="0"/>
        <v>199</v>
      </c>
      <c r="F60" s="53" t="str">
        <f t="shared" si="1"/>
        <v xml:space="preserve"> , </v>
      </c>
      <c r="I60" s="7">
        <f t="shared" ca="1" si="2"/>
        <v>44131</v>
      </c>
      <c r="K60" s="43">
        <f t="shared" ca="1" si="3"/>
        <v>120.82409308692677</v>
      </c>
      <c r="Q60" s="48"/>
      <c r="R60" s="48"/>
    </row>
    <row r="61" spans="4:18" s="8" customFormat="1" x14ac:dyDescent="0.45">
      <c r="D61" s="53">
        <f t="shared" si="0"/>
        <v>199</v>
      </c>
      <c r="F61" s="53" t="str">
        <f t="shared" si="1"/>
        <v xml:space="preserve"> , </v>
      </c>
      <c r="I61" s="57">
        <f t="shared" ca="1" si="2"/>
        <v>44131</v>
      </c>
      <c r="K61" s="58">
        <f t="shared" ca="1" si="3"/>
        <v>120.82409308692677</v>
      </c>
      <c r="Q61" s="50"/>
      <c r="R61" s="50"/>
    </row>
    <row r="62" spans="4:18" s="5" customFormat="1" x14ac:dyDescent="0.45">
      <c r="D62" s="53">
        <f t="shared" si="0"/>
        <v>199</v>
      </c>
      <c r="F62" s="53" t="str">
        <f t="shared" si="1"/>
        <v xml:space="preserve"> , </v>
      </c>
      <c r="I62" s="7">
        <f t="shared" ca="1" si="2"/>
        <v>44131</v>
      </c>
      <c r="K62" s="43">
        <f t="shared" ca="1" si="3"/>
        <v>120.82409308692677</v>
      </c>
      <c r="Q62" s="48"/>
      <c r="R62" s="48"/>
    </row>
    <row r="63" spans="4:18" s="8" customFormat="1" x14ac:dyDescent="0.45">
      <c r="D63" s="53">
        <f t="shared" si="0"/>
        <v>199</v>
      </c>
      <c r="F63" s="53" t="str">
        <f t="shared" si="1"/>
        <v xml:space="preserve"> , </v>
      </c>
      <c r="I63" s="57">
        <f t="shared" ca="1" si="2"/>
        <v>44131</v>
      </c>
      <c r="K63" s="58">
        <f t="shared" ca="1" si="3"/>
        <v>120.82409308692677</v>
      </c>
      <c r="Q63" s="50"/>
      <c r="R63" s="50"/>
    </row>
    <row r="64" spans="4:18" s="5" customFormat="1" x14ac:dyDescent="0.45">
      <c r="D64" s="53">
        <f t="shared" si="0"/>
        <v>199</v>
      </c>
      <c r="F64" s="53" t="str">
        <f t="shared" si="1"/>
        <v xml:space="preserve"> , </v>
      </c>
      <c r="I64" s="7">
        <f t="shared" ca="1" si="2"/>
        <v>44131</v>
      </c>
      <c r="K64" s="43">
        <f t="shared" ca="1" si="3"/>
        <v>120.82409308692677</v>
      </c>
      <c r="Q64" s="48"/>
      <c r="R64" s="48"/>
    </row>
    <row r="65" spans="4:18" s="8" customFormat="1" x14ac:dyDescent="0.45">
      <c r="D65" s="53">
        <f t="shared" si="0"/>
        <v>199</v>
      </c>
      <c r="F65" s="53" t="str">
        <f t="shared" si="1"/>
        <v xml:space="preserve"> , </v>
      </c>
      <c r="I65" s="57">
        <f t="shared" ca="1" si="2"/>
        <v>44131</v>
      </c>
      <c r="K65" s="58">
        <f t="shared" ca="1" si="3"/>
        <v>120.82409308692677</v>
      </c>
      <c r="Q65" s="50"/>
      <c r="R65" s="50"/>
    </row>
    <row r="66" spans="4:18" s="5" customFormat="1" x14ac:dyDescent="0.45">
      <c r="D66" s="53">
        <f t="shared" ref="D66:D129" si="4">COUNTIF($F$2:$F$200,F67)</f>
        <v>199</v>
      </c>
      <c r="F66" s="53" t="str">
        <f t="shared" si="1"/>
        <v xml:space="preserve"> , </v>
      </c>
      <c r="I66" s="7">
        <f t="shared" ca="1" si="2"/>
        <v>44131</v>
      </c>
      <c r="K66" s="43">
        <f t="shared" ca="1" si="3"/>
        <v>120.82409308692677</v>
      </c>
      <c r="Q66" s="48"/>
      <c r="R66" s="48"/>
    </row>
    <row r="67" spans="4:18" s="8" customFormat="1" x14ac:dyDescent="0.45">
      <c r="D67" s="53">
        <f t="shared" si="4"/>
        <v>199</v>
      </c>
      <c r="F67" s="53" t="str">
        <f t="shared" ref="F67:F130" si="5">CONCATENATE(G67," , ",H67)</f>
        <v xml:space="preserve"> , </v>
      </c>
      <c r="I67" s="57">
        <f ca="1">TODAY()</f>
        <v>44131</v>
      </c>
      <c r="K67" s="58">
        <f t="shared" ref="K67:K82" ca="1" si="6">(I67-J67)/365.25</f>
        <v>120.82409308692677</v>
      </c>
      <c r="Q67" s="50"/>
      <c r="R67" s="50"/>
    </row>
    <row r="68" spans="4:18" s="5" customFormat="1" x14ac:dyDescent="0.45">
      <c r="D68" s="53">
        <f t="shared" si="4"/>
        <v>199</v>
      </c>
      <c r="F68" s="53" t="str">
        <f t="shared" si="5"/>
        <v xml:space="preserve"> , </v>
      </c>
      <c r="I68" s="7">
        <f ca="1">TODAY()</f>
        <v>44131</v>
      </c>
      <c r="K68" s="43">
        <f t="shared" ca="1" si="6"/>
        <v>120.82409308692677</v>
      </c>
      <c r="Q68" s="48"/>
      <c r="R68" s="48"/>
    </row>
    <row r="69" spans="4:18" s="8" customFormat="1" x14ac:dyDescent="0.45">
      <c r="D69" s="53">
        <f t="shared" si="4"/>
        <v>199</v>
      </c>
      <c r="F69" s="53" t="str">
        <f t="shared" si="5"/>
        <v xml:space="preserve"> , </v>
      </c>
      <c r="I69" s="57">
        <f ca="1">TODAY()</f>
        <v>44131</v>
      </c>
      <c r="K69" s="58">
        <f t="shared" ca="1" si="6"/>
        <v>120.82409308692677</v>
      </c>
      <c r="Q69" s="50"/>
      <c r="R69" s="50"/>
    </row>
    <row r="70" spans="4:18" s="5" customFormat="1" x14ac:dyDescent="0.45">
      <c r="D70" s="53">
        <f t="shared" si="4"/>
        <v>199</v>
      </c>
      <c r="F70" s="53" t="str">
        <f t="shared" si="5"/>
        <v xml:space="preserve"> , </v>
      </c>
      <c r="I70" s="7">
        <f t="shared" ref="I70:I95" ca="1" si="7">TODAY()</f>
        <v>44131</v>
      </c>
      <c r="K70" s="43">
        <f t="shared" ca="1" si="6"/>
        <v>120.82409308692677</v>
      </c>
      <c r="Q70" s="48"/>
      <c r="R70" s="48"/>
    </row>
    <row r="71" spans="4:18" s="8" customFormat="1" x14ac:dyDescent="0.45">
      <c r="D71" s="53">
        <f t="shared" si="4"/>
        <v>199</v>
      </c>
      <c r="F71" s="53" t="str">
        <f t="shared" si="5"/>
        <v xml:space="preserve"> , </v>
      </c>
      <c r="I71" s="57">
        <f t="shared" ca="1" si="7"/>
        <v>44131</v>
      </c>
      <c r="K71" s="58">
        <f t="shared" ca="1" si="6"/>
        <v>120.82409308692677</v>
      </c>
      <c r="Q71" s="50"/>
      <c r="R71" s="50"/>
    </row>
    <row r="72" spans="4:18" s="5" customFormat="1" x14ac:dyDescent="0.45">
      <c r="D72" s="53">
        <f t="shared" si="4"/>
        <v>199</v>
      </c>
      <c r="F72" s="53" t="str">
        <f t="shared" si="5"/>
        <v xml:space="preserve"> , </v>
      </c>
      <c r="I72" s="7">
        <f t="shared" ca="1" si="7"/>
        <v>44131</v>
      </c>
      <c r="K72" s="43">
        <f t="shared" ca="1" si="6"/>
        <v>120.82409308692677</v>
      </c>
      <c r="Q72" s="48"/>
      <c r="R72" s="48"/>
    </row>
    <row r="73" spans="4:18" s="8" customFormat="1" x14ac:dyDescent="0.45">
      <c r="D73" s="53">
        <f t="shared" si="4"/>
        <v>199</v>
      </c>
      <c r="F73" s="53" t="str">
        <f t="shared" si="5"/>
        <v xml:space="preserve"> , </v>
      </c>
      <c r="I73" s="57">
        <f t="shared" ca="1" si="7"/>
        <v>44131</v>
      </c>
      <c r="K73" s="58">
        <f t="shared" ca="1" si="6"/>
        <v>120.82409308692677</v>
      </c>
      <c r="Q73" s="50"/>
      <c r="R73" s="50"/>
    </row>
    <row r="74" spans="4:18" s="5" customFormat="1" x14ac:dyDescent="0.45">
      <c r="D74" s="53">
        <f t="shared" si="4"/>
        <v>199</v>
      </c>
      <c r="F74" s="53" t="str">
        <f t="shared" si="5"/>
        <v xml:space="preserve"> , </v>
      </c>
      <c r="I74" s="7">
        <f t="shared" ca="1" si="7"/>
        <v>44131</v>
      </c>
      <c r="K74" s="43">
        <f t="shared" ca="1" si="6"/>
        <v>120.82409308692677</v>
      </c>
      <c r="Q74" s="48"/>
      <c r="R74" s="48"/>
    </row>
    <row r="75" spans="4:18" s="8" customFormat="1" x14ac:dyDescent="0.45">
      <c r="D75" s="53">
        <f t="shared" si="4"/>
        <v>199</v>
      </c>
      <c r="F75" s="53" t="str">
        <f t="shared" si="5"/>
        <v xml:space="preserve"> , </v>
      </c>
      <c r="I75" s="57">
        <f t="shared" ca="1" si="7"/>
        <v>44131</v>
      </c>
      <c r="K75" s="58">
        <f t="shared" ca="1" si="6"/>
        <v>120.82409308692677</v>
      </c>
      <c r="Q75" s="50"/>
      <c r="R75" s="50"/>
    </row>
    <row r="76" spans="4:18" s="5" customFormat="1" x14ac:dyDescent="0.45">
      <c r="D76" s="53">
        <f t="shared" si="4"/>
        <v>199</v>
      </c>
      <c r="F76" s="53" t="str">
        <f t="shared" si="5"/>
        <v xml:space="preserve"> , </v>
      </c>
      <c r="I76" s="7">
        <f t="shared" ca="1" si="7"/>
        <v>44131</v>
      </c>
      <c r="K76" s="43">
        <f t="shared" ca="1" si="6"/>
        <v>120.82409308692677</v>
      </c>
      <c r="Q76" s="48"/>
      <c r="R76" s="48"/>
    </row>
    <row r="77" spans="4:18" s="8" customFormat="1" x14ac:dyDescent="0.45">
      <c r="D77" s="53">
        <f t="shared" si="4"/>
        <v>199</v>
      </c>
      <c r="F77" s="53" t="str">
        <f t="shared" si="5"/>
        <v xml:space="preserve"> , </v>
      </c>
      <c r="I77" s="57">
        <f t="shared" ca="1" si="7"/>
        <v>44131</v>
      </c>
      <c r="K77" s="58">
        <f t="shared" ca="1" si="6"/>
        <v>120.82409308692677</v>
      </c>
      <c r="Q77" s="50"/>
      <c r="R77" s="50"/>
    </row>
    <row r="78" spans="4:18" s="5" customFormat="1" x14ac:dyDescent="0.45">
      <c r="D78" s="53">
        <f t="shared" si="4"/>
        <v>199</v>
      </c>
      <c r="F78" s="53" t="str">
        <f t="shared" si="5"/>
        <v xml:space="preserve"> , </v>
      </c>
      <c r="I78" s="7">
        <f t="shared" ca="1" si="7"/>
        <v>44131</v>
      </c>
      <c r="K78" s="43">
        <f t="shared" ca="1" si="6"/>
        <v>120.82409308692677</v>
      </c>
      <c r="Q78" s="48"/>
      <c r="R78" s="48"/>
    </row>
    <row r="79" spans="4:18" s="8" customFormat="1" x14ac:dyDescent="0.45">
      <c r="D79" s="53">
        <f t="shared" si="4"/>
        <v>199</v>
      </c>
      <c r="F79" s="53" t="str">
        <f t="shared" si="5"/>
        <v xml:space="preserve"> , </v>
      </c>
      <c r="I79" s="57">
        <f t="shared" ca="1" si="7"/>
        <v>44131</v>
      </c>
      <c r="K79" s="58">
        <f t="shared" ca="1" si="6"/>
        <v>120.82409308692677</v>
      </c>
      <c r="Q79" s="50"/>
      <c r="R79" s="50"/>
    </row>
    <row r="80" spans="4:18" s="5" customFormat="1" x14ac:dyDescent="0.45">
      <c r="D80" s="53">
        <f t="shared" si="4"/>
        <v>199</v>
      </c>
      <c r="F80" s="53" t="str">
        <f t="shared" si="5"/>
        <v xml:space="preserve"> , </v>
      </c>
      <c r="I80" s="7">
        <f t="shared" ca="1" si="7"/>
        <v>44131</v>
      </c>
      <c r="K80" s="43">
        <f t="shared" ca="1" si="6"/>
        <v>120.82409308692677</v>
      </c>
      <c r="Q80" s="48"/>
      <c r="R80" s="48"/>
    </row>
    <row r="81" spans="4:18" s="8" customFormat="1" x14ac:dyDescent="0.45">
      <c r="D81" s="53">
        <f t="shared" si="4"/>
        <v>199</v>
      </c>
      <c r="F81" s="53" t="str">
        <f t="shared" si="5"/>
        <v xml:space="preserve"> , </v>
      </c>
      <c r="I81" s="57">
        <f t="shared" ca="1" si="7"/>
        <v>44131</v>
      </c>
      <c r="K81" s="58">
        <f t="shared" ca="1" si="6"/>
        <v>120.82409308692677</v>
      </c>
      <c r="Q81" s="50"/>
      <c r="R81" s="50"/>
    </row>
    <row r="82" spans="4:18" s="5" customFormat="1" x14ac:dyDescent="0.45">
      <c r="D82" s="53">
        <f t="shared" si="4"/>
        <v>199</v>
      </c>
      <c r="F82" s="53" t="str">
        <f t="shared" si="5"/>
        <v xml:space="preserve"> , </v>
      </c>
      <c r="I82" s="7">
        <f t="shared" ca="1" si="7"/>
        <v>44131</v>
      </c>
      <c r="K82" s="43">
        <f t="shared" ca="1" si="6"/>
        <v>120.82409308692677</v>
      </c>
      <c r="Q82" s="48"/>
      <c r="R82" s="48"/>
    </row>
    <row r="83" spans="4:18" s="8" customFormat="1" x14ac:dyDescent="0.45">
      <c r="D83" s="53">
        <f t="shared" si="4"/>
        <v>199</v>
      </c>
      <c r="F83" s="53" t="str">
        <f t="shared" si="5"/>
        <v xml:space="preserve"> , </v>
      </c>
      <c r="I83" s="57">
        <f t="shared" ca="1" si="7"/>
        <v>44131</v>
      </c>
      <c r="K83" s="58">
        <f ca="1">(I83-J83)/365.25</f>
        <v>120.82409308692677</v>
      </c>
      <c r="Q83" s="50"/>
      <c r="R83" s="50"/>
    </row>
    <row r="84" spans="4:18" s="5" customFormat="1" x14ac:dyDescent="0.45">
      <c r="D84" s="53">
        <f t="shared" si="4"/>
        <v>199</v>
      </c>
      <c r="F84" s="53" t="str">
        <f t="shared" si="5"/>
        <v xml:space="preserve"> , </v>
      </c>
      <c r="I84" s="7">
        <f t="shared" ca="1" si="7"/>
        <v>44131</v>
      </c>
      <c r="K84" s="43">
        <f t="shared" ref="K84:K111" ca="1" si="8">(I84-J84)/365.25</f>
        <v>120.82409308692677</v>
      </c>
      <c r="Q84" s="48"/>
      <c r="R84" s="48"/>
    </row>
    <row r="85" spans="4:18" s="8" customFormat="1" x14ac:dyDescent="0.45">
      <c r="D85" s="53">
        <f t="shared" si="4"/>
        <v>199</v>
      </c>
      <c r="F85" s="53" t="str">
        <f t="shared" si="5"/>
        <v xml:space="preserve"> , </v>
      </c>
      <c r="I85" s="57">
        <f t="shared" ca="1" si="7"/>
        <v>44131</v>
      </c>
      <c r="K85" s="58">
        <f t="shared" ca="1" si="8"/>
        <v>120.82409308692677</v>
      </c>
      <c r="Q85" s="50"/>
      <c r="R85" s="50"/>
    </row>
    <row r="86" spans="4:18" s="5" customFormat="1" x14ac:dyDescent="0.45">
      <c r="D86" s="53">
        <f t="shared" si="4"/>
        <v>199</v>
      </c>
      <c r="F86" s="53" t="str">
        <f t="shared" si="5"/>
        <v xml:space="preserve"> , </v>
      </c>
      <c r="I86" s="7">
        <f t="shared" ca="1" si="7"/>
        <v>44131</v>
      </c>
      <c r="K86" s="43">
        <f t="shared" ca="1" si="8"/>
        <v>120.82409308692677</v>
      </c>
      <c r="Q86" s="48"/>
      <c r="R86" s="48"/>
    </row>
    <row r="87" spans="4:18" s="8" customFormat="1" x14ac:dyDescent="0.45">
      <c r="D87" s="53">
        <f t="shared" si="4"/>
        <v>199</v>
      </c>
      <c r="F87" s="53" t="str">
        <f t="shared" si="5"/>
        <v xml:space="preserve"> , </v>
      </c>
      <c r="I87" s="57">
        <f t="shared" ca="1" si="7"/>
        <v>44131</v>
      </c>
      <c r="K87" s="58">
        <f t="shared" ca="1" si="8"/>
        <v>120.82409308692677</v>
      </c>
      <c r="Q87" s="50"/>
      <c r="R87" s="50"/>
    </row>
    <row r="88" spans="4:18" s="5" customFormat="1" x14ac:dyDescent="0.45">
      <c r="D88" s="53">
        <f t="shared" si="4"/>
        <v>199</v>
      </c>
      <c r="F88" s="53" t="str">
        <f t="shared" si="5"/>
        <v xml:space="preserve"> , </v>
      </c>
      <c r="I88" s="7">
        <f t="shared" ca="1" si="7"/>
        <v>44131</v>
      </c>
      <c r="K88" s="43">
        <f t="shared" ca="1" si="8"/>
        <v>120.82409308692677</v>
      </c>
      <c r="Q88" s="48"/>
      <c r="R88" s="48"/>
    </row>
    <row r="89" spans="4:18" s="8" customFormat="1" x14ac:dyDescent="0.45">
      <c r="D89" s="53">
        <f t="shared" si="4"/>
        <v>199</v>
      </c>
      <c r="F89" s="53" t="str">
        <f t="shared" si="5"/>
        <v xml:space="preserve"> , </v>
      </c>
      <c r="I89" s="57">
        <f t="shared" ca="1" si="7"/>
        <v>44131</v>
      </c>
      <c r="K89" s="58">
        <f t="shared" ca="1" si="8"/>
        <v>120.82409308692677</v>
      </c>
      <c r="Q89" s="50"/>
      <c r="R89" s="50"/>
    </row>
    <row r="90" spans="4:18" s="5" customFormat="1" x14ac:dyDescent="0.45">
      <c r="D90" s="53">
        <f t="shared" si="4"/>
        <v>199</v>
      </c>
      <c r="F90" s="53" t="str">
        <f t="shared" si="5"/>
        <v xml:space="preserve"> , </v>
      </c>
      <c r="I90" s="7">
        <f t="shared" ca="1" si="7"/>
        <v>44131</v>
      </c>
      <c r="K90" s="43">
        <f t="shared" ca="1" si="8"/>
        <v>120.82409308692677</v>
      </c>
      <c r="Q90" s="48"/>
      <c r="R90" s="48"/>
    </row>
    <row r="91" spans="4:18" s="8" customFormat="1" x14ac:dyDescent="0.45">
      <c r="D91" s="53">
        <f t="shared" si="4"/>
        <v>199</v>
      </c>
      <c r="F91" s="53" t="str">
        <f t="shared" si="5"/>
        <v xml:space="preserve"> , </v>
      </c>
      <c r="I91" s="57">
        <f t="shared" ca="1" si="7"/>
        <v>44131</v>
      </c>
      <c r="K91" s="58">
        <f t="shared" ca="1" si="8"/>
        <v>120.82409308692677</v>
      </c>
      <c r="Q91" s="50"/>
      <c r="R91" s="50"/>
    </row>
    <row r="92" spans="4:18" s="5" customFormat="1" x14ac:dyDescent="0.45">
      <c r="D92" s="53">
        <f t="shared" si="4"/>
        <v>199</v>
      </c>
      <c r="F92" s="53" t="str">
        <f t="shared" si="5"/>
        <v xml:space="preserve"> , </v>
      </c>
      <c r="I92" s="7">
        <f t="shared" ca="1" si="7"/>
        <v>44131</v>
      </c>
      <c r="K92" s="43">
        <f t="shared" ca="1" si="8"/>
        <v>120.82409308692677</v>
      </c>
      <c r="Q92" s="48"/>
      <c r="R92" s="48"/>
    </row>
    <row r="93" spans="4:18" s="8" customFormat="1" x14ac:dyDescent="0.45">
      <c r="D93" s="53">
        <f t="shared" si="4"/>
        <v>199</v>
      </c>
      <c r="F93" s="53" t="str">
        <f t="shared" si="5"/>
        <v xml:space="preserve"> , </v>
      </c>
      <c r="I93" s="57">
        <f t="shared" ca="1" si="7"/>
        <v>44131</v>
      </c>
      <c r="K93" s="58">
        <f t="shared" ca="1" si="8"/>
        <v>120.82409308692677</v>
      </c>
      <c r="Q93" s="50"/>
      <c r="R93" s="50"/>
    </row>
    <row r="94" spans="4:18" s="5" customFormat="1" x14ac:dyDescent="0.45">
      <c r="D94" s="53">
        <f t="shared" si="4"/>
        <v>199</v>
      </c>
      <c r="F94" s="53" t="str">
        <f t="shared" si="5"/>
        <v xml:space="preserve"> , </v>
      </c>
      <c r="I94" s="7">
        <f t="shared" ca="1" si="7"/>
        <v>44131</v>
      </c>
      <c r="K94" s="43">
        <f t="shared" ca="1" si="8"/>
        <v>120.82409308692677</v>
      </c>
      <c r="Q94" s="48"/>
      <c r="R94" s="48"/>
    </row>
    <row r="95" spans="4:18" s="8" customFormat="1" x14ac:dyDescent="0.45">
      <c r="D95" s="53">
        <f t="shared" si="4"/>
        <v>199</v>
      </c>
      <c r="F95" s="53" t="str">
        <f t="shared" si="5"/>
        <v xml:space="preserve"> , </v>
      </c>
      <c r="I95" s="57">
        <f t="shared" ca="1" si="7"/>
        <v>44131</v>
      </c>
      <c r="K95" s="58">
        <f t="shared" ca="1" si="8"/>
        <v>120.82409308692677</v>
      </c>
      <c r="Q95" s="50"/>
      <c r="R95" s="50"/>
    </row>
    <row r="96" spans="4:18" s="5" customFormat="1" x14ac:dyDescent="0.45">
      <c r="D96" s="53">
        <f t="shared" si="4"/>
        <v>199</v>
      </c>
      <c r="F96" s="53" t="str">
        <f t="shared" si="5"/>
        <v xml:space="preserve"> , </v>
      </c>
      <c r="I96" s="7">
        <f ca="1">TODAY()</f>
        <v>44131</v>
      </c>
      <c r="K96" s="43">
        <f t="shared" ca="1" si="8"/>
        <v>120.82409308692677</v>
      </c>
      <c r="Q96" s="48"/>
      <c r="R96" s="48"/>
    </row>
    <row r="97" spans="4:18" s="8" customFormat="1" x14ac:dyDescent="0.45">
      <c r="D97" s="53">
        <f t="shared" si="4"/>
        <v>199</v>
      </c>
      <c r="F97" s="53" t="str">
        <f t="shared" si="5"/>
        <v xml:space="preserve"> , </v>
      </c>
      <c r="I97" s="57">
        <f t="shared" ref="I97:I130" ca="1" si="9">TODAY()</f>
        <v>44131</v>
      </c>
      <c r="K97" s="58">
        <f t="shared" ca="1" si="8"/>
        <v>120.82409308692677</v>
      </c>
      <c r="Q97" s="50"/>
      <c r="R97" s="50"/>
    </row>
    <row r="98" spans="4:18" s="5" customFormat="1" x14ac:dyDescent="0.45">
      <c r="D98" s="53">
        <f t="shared" si="4"/>
        <v>199</v>
      </c>
      <c r="F98" s="53" t="str">
        <f t="shared" si="5"/>
        <v xml:space="preserve"> , </v>
      </c>
      <c r="I98" s="7">
        <f t="shared" ca="1" si="9"/>
        <v>44131</v>
      </c>
      <c r="K98" s="43">
        <f t="shared" ca="1" si="8"/>
        <v>120.82409308692677</v>
      </c>
      <c r="Q98" s="48"/>
      <c r="R98" s="48"/>
    </row>
    <row r="99" spans="4:18" s="8" customFormat="1" x14ac:dyDescent="0.45">
      <c r="D99" s="53">
        <f t="shared" si="4"/>
        <v>199</v>
      </c>
      <c r="F99" s="53" t="str">
        <f t="shared" si="5"/>
        <v xml:space="preserve"> , </v>
      </c>
      <c r="I99" s="57">
        <f t="shared" ca="1" si="9"/>
        <v>44131</v>
      </c>
      <c r="K99" s="58">
        <f t="shared" ca="1" si="8"/>
        <v>120.82409308692677</v>
      </c>
      <c r="Q99" s="50"/>
      <c r="R99" s="50"/>
    </row>
    <row r="100" spans="4:18" s="5" customFormat="1" x14ac:dyDescent="0.45">
      <c r="D100" s="53">
        <f t="shared" si="4"/>
        <v>199</v>
      </c>
      <c r="F100" s="53" t="str">
        <f t="shared" si="5"/>
        <v xml:space="preserve"> , </v>
      </c>
      <c r="I100" s="7">
        <f t="shared" ca="1" si="9"/>
        <v>44131</v>
      </c>
      <c r="K100" s="43">
        <f t="shared" ca="1" si="8"/>
        <v>120.82409308692677</v>
      </c>
      <c r="Q100" s="48"/>
      <c r="R100" s="48"/>
    </row>
    <row r="101" spans="4:18" s="8" customFormat="1" x14ac:dyDescent="0.45">
      <c r="D101" s="53">
        <f t="shared" si="4"/>
        <v>199</v>
      </c>
      <c r="F101" s="53" t="str">
        <f t="shared" si="5"/>
        <v xml:space="preserve"> , </v>
      </c>
      <c r="I101" s="57">
        <f t="shared" ca="1" si="9"/>
        <v>44131</v>
      </c>
      <c r="K101" s="58">
        <f t="shared" ca="1" si="8"/>
        <v>120.82409308692677</v>
      </c>
      <c r="Q101" s="50"/>
      <c r="R101" s="50"/>
    </row>
    <row r="102" spans="4:18" s="5" customFormat="1" x14ac:dyDescent="0.45">
      <c r="D102" s="53">
        <f t="shared" si="4"/>
        <v>199</v>
      </c>
      <c r="F102" s="53" t="str">
        <f t="shared" si="5"/>
        <v xml:space="preserve"> , </v>
      </c>
      <c r="I102" s="7">
        <f t="shared" ca="1" si="9"/>
        <v>44131</v>
      </c>
      <c r="K102" s="43">
        <f t="shared" ca="1" si="8"/>
        <v>120.82409308692677</v>
      </c>
      <c r="Q102" s="48"/>
      <c r="R102" s="48"/>
    </row>
    <row r="103" spans="4:18" s="8" customFormat="1" x14ac:dyDescent="0.45">
      <c r="D103" s="53">
        <f t="shared" si="4"/>
        <v>199</v>
      </c>
      <c r="F103" s="53" t="str">
        <f t="shared" si="5"/>
        <v xml:space="preserve"> , </v>
      </c>
      <c r="I103" s="57">
        <f t="shared" ca="1" si="9"/>
        <v>44131</v>
      </c>
      <c r="K103" s="58">
        <f t="shared" ca="1" si="8"/>
        <v>120.82409308692677</v>
      </c>
      <c r="Q103" s="50"/>
      <c r="R103" s="50"/>
    </row>
    <row r="104" spans="4:18" s="5" customFormat="1" x14ac:dyDescent="0.45">
      <c r="D104" s="53">
        <f t="shared" si="4"/>
        <v>199</v>
      </c>
      <c r="F104" s="53" t="str">
        <f t="shared" si="5"/>
        <v xml:space="preserve"> , </v>
      </c>
      <c r="I104" s="7">
        <f t="shared" ca="1" si="9"/>
        <v>44131</v>
      </c>
      <c r="K104" s="43">
        <f t="shared" ca="1" si="8"/>
        <v>120.82409308692677</v>
      </c>
      <c r="Q104" s="48"/>
      <c r="R104" s="48"/>
    </row>
    <row r="105" spans="4:18" s="8" customFormat="1" x14ac:dyDescent="0.45">
      <c r="D105" s="53">
        <f t="shared" si="4"/>
        <v>199</v>
      </c>
      <c r="F105" s="53" t="str">
        <f t="shared" si="5"/>
        <v xml:space="preserve"> , </v>
      </c>
      <c r="I105" s="57">
        <f t="shared" ca="1" si="9"/>
        <v>44131</v>
      </c>
      <c r="K105" s="58">
        <f t="shared" ca="1" si="8"/>
        <v>120.82409308692677</v>
      </c>
      <c r="Q105" s="50"/>
      <c r="R105" s="50"/>
    </row>
    <row r="106" spans="4:18" s="5" customFormat="1" x14ac:dyDescent="0.45">
      <c r="D106" s="53">
        <f t="shared" si="4"/>
        <v>199</v>
      </c>
      <c r="F106" s="53" t="str">
        <f t="shared" si="5"/>
        <v xml:space="preserve"> , </v>
      </c>
      <c r="I106" s="7">
        <f t="shared" ca="1" si="9"/>
        <v>44131</v>
      </c>
      <c r="K106" s="43">
        <f t="shared" ca="1" si="8"/>
        <v>120.82409308692677</v>
      </c>
      <c r="Q106" s="48"/>
      <c r="R106" s="48"/>
    </row>
    <row r="107" spans="4:18" s="8" customFormat="1" x14ac:dyDescent="0.45">
      <c r="D107" s="53">
        <f t="shared" si="4"/>
        <v>199</v>
      </c>
      <c r="F107" s="53" t="str">
        <f t="shared" si="5"/>
        <v xml:space="preserve"> , </v>
      </c>
      <c r="I107" s="57">
        <f t="shared" ca="1" si="9"/>
        <v>44131</v>
      </c>
      <c r="K107" s="58">
        <f t="shared" ca="1" si="8"/>
        <v>120.82409308692677</v>
      </c>
      <c r="Q107" s="50"/>
      <c r="R107" s="50"/>
    </row>
    <row r="108" spans="4:18" s="5" customFormat="1" x14ac:dyDescent="0.45">
      <c r="D108" s="53">
        <f t="shared" si="4"/>
        <v>199</v>
      </c>
      <c r="F108" s="53" t="str">
        <f t="shared" si="5"/>
        <v xml:space="preserve"> , </v>
      </c>
      <c r="I108" s="7">
        <f t="shared" ca="1" si="9"/>
        <v>44131</v>
      </c>
      <c r="K108" s="43">
        <f t="shared" ca="1" si="8"/>
        <v>120.82409308692677</v>
      </c>
      <c r="Q108" s="48"/>
      <c r="R108" s="48"/>
    </row>
    <row r="109" spans="4:18" s="8" customFormat="1" x14ac:dyDescent="0.45">
      <c r="D109" s="53">
        <f t="shared" si="4"/>
        <v>199</v>
      </c>
      <c r="F109" s="53" t="str">
        <f t="shared" si="5"/>
        <v xml:space="preserve"> , </v>
      </c>
      <c r="I109" s="57">
        <f t="shared" ca="1" si="9"/>
        <v>44131</v>
      </c>
      <c r="K109" s="58">
        <f t="shared" ca="1" si="8"/>
        <v>120.82409308692677</v>
      </c>
      <c r="Q109" s="50"/>
      <c r="R109" s="50"/>
    </row>
    <row r="110" spans="4:18" s="5" customFormat="1" x14ac:dyDescent="0.45">
      <c r="D110" s="53">
        <f t="shared" si="4"/>
        <v>199</v>
      </c>
      <c r="F110" s="53" t="str">
        <f t="shared" si="5"/>
        <v xml:space="preserve"> , </v>
      </c>
      <c r="I110" s="7">
        <f t="shared" ca="1" si="9"/>
        <v>44131</v>
      </c>
      <c r="K110" s="43">
        <f t="shared" ca="1" si="8"/>
        <v>120.82409308692677</v>
      </c>
      <c r="Q110" s="48"/>
      <c r="R110" s="48"/>
    </row>
    <row r="111" spans="4:18" s="8" customFormat="1" x14ac:dyDescent="0.45">
      <c r="D111" s="53">
        <f t="shared" si="4"/>
        <v>199</v>
      </c>
      <c r="F111" s="53" t="str">
        <f t="shared" si="5"/>
        <v xml:space="preserve"> , </v>
      </c>
      <c r="I111" s="57">
        <f t="shared" ca="1" si="9"/>
        <v>44131</v>
      </c>
      <c r="K111" s="58">
        <f t="shared" ca="1" si="8"/>
        <v>120.82409308692677</v>
      </c>
      <c r="Q111" s="50"/>
      <c r="R111" s="50"/>
    </row>
    <row r="112" spans="4:18" s="5" customFormat="1" x14ac:dyDescent="0.45">
      <c r="D112" s="53">
        <f t="shared" si="4"/>
        <v>199</v>
      </c>
      <c r="F112" s="53" t="str">
        <f t="shared" si="5"/>
        <v xml:space="preserve"> , </v>
      </c>
      <c r="I112" s="7">
        <f t="shared" ca="1" si="9"/>
        <v>44131</v>
      </c>
      <c r="K112" s="43">
        <f ca="1">(I112-J112)/365.25</f>
        <v>120.82409308692677</v>
      </c>
      <c r="Q112" s="48"/>
      <c r="R112" s="48"/>
    </row>
    <row r="113" spans="4:18" s="8" customFormat="1" x14ac:dyDescent="0.45">
      <c r="D113" s="53">
        <f t="shared" si="4"/>
        <v>199</v>
      </c>
      <c r="F113" s="53" t="str">
        <f t="shared" si="5"/>
        <v xml:space="preserve"> , </v>
      </c>
      <c r="I113" s="57">
        <f t="shared" ca="1" si="9"/>
        <v>44131</v>
      </c>
      <c r="K113" s="58">
        <f t="shared" ref="K113:K126" ca="1" si="10">(I113-J113)/365.25</f>
        <v>120.82409308692677</v>
      </c>
      <c r="Q113" s="50"/>
      <c r="R113" s="50"/>
    </row>
    <row r="114" spans="4:18" s="5" customFormat="1" x14ac:dyDescent="0.45">
      <c r="D114" s="53">
        <f t="shared" si="4"/>
        <v>199</v>
      </c>
      <c r="F114" s="53" t="str">
        <f t="shared" si="5"/>
        <v xml:space="preserve"> , </v>
      </c>
      <c r="I114" s="7">
        <f t="shared" ca="1" si="9"/>
        <v>44131</v>
      </c>
      <c r="K114" s="43">
        <f t="shared" ca="1" si="10"/>
        <v>120.82409308692677</v>
      </c>
      <c r="Q114" s="48"/>
      <c r="R114" s="48"/>
    </row>
    <row r="115" spans="4:18" s="8" customFormat="1" x14ac:dyDescent="0.45">
      <c r="D115" s="53">
        <f t="shared" si="4"/>
        <v>199</v>
      </c>
      <c r="F115" s="53" t="str">
        <f t="shared" si="5"/>
        <v xml:space="preserve"> , </v>
      </c>
      <c r="I115" s="57">
        <f t="shared" ca="1" si="9"/>
        <v>44131</v>
      </c>
      <c r="K115" s="58">
        <f t="shared" ca="1" si="10"/>
        <v>120.82409308692677</v>
      </c>
      <c r="Q115" s="50"/>
      <c r="R115" s="50"/>
    </row>
    <row r="116" spans="4:18" s="5" customFormat="1" x14ac:dyDescent="0.45">
      <c r="D116" s="53">
        <f t="shared" si="4"/>
        <v>199</v>
      </c>
      <c r="F116" s="53" t="str">
        <f t="shared" si="5"/>
        <v xml:space="preserve"> , </v>
      </c>
      <c r="I116" s="7">
        <f t="shared" ca="1" si="9"/>
        <v>44131</v>
      </c>
      <c r="K116" s="43">
        <f t="shared" ca="1" si="10"/>
        <v>120.82409308692677</v>
      </c>
      <c r="Q116" s="48"/>
      <c r="R116" s="48"/>
    </row>
    <row r="117" spans="4:18" s="8" customFormat="1" x14ac:dyDescent="0.45">
      <c r="D117" s="53">
        <f t="shared" si="4"/>
        <v>199</v>
      </c>
      <c r="F117" s="53" t="str">
        <f t="shared" si="5"/>
        <v xml:space="preserve"> , </v>
      </c>
      <c r="I117" s="57">
        <f t="shared" ca="1" si="9"/>
        <v>44131</v>
      </c>
      <c r="K117" s="58">
        <f t="shared" ca="1" si="10"/>
        <v>120.82409308692677</v>
      </c>
      <c r="Q117" s="50"/>
      <c r="R117" s="50"/>
    </row>
    <row r="118" spans="4:18" s="5" customFormat="1" x14ac:dyDescent="0.45">
      <c r="D118" s="53">
        <f t="shared" si="4"/>
        <v>199</v>
      </c>
      <c r="F118" s="53" t="str">
        <f t="shared" si="5"/>
        <v xml:space="preserve"> , </v>
      </c>
      <c r="I118" s="7">
        <f t="shared" ca="1" si="9"/>
        <v>44131</v>
      </c>
      <c r="K118" s="43">
        <f t="shared" ca="1" si="10"/>
        <v>120.82409308692677</v>
      </c>
      <c r="Q118" s="48"/>
      <c r="R118" s="48"/>
    </row>
    <row r="119" spans="4:18" s="8" customFormat="1" x14ac:dyDescent="0.45">
      <c r="D119" s="53">
        <f t="shared" si="4"/>
        <v>199</v>
      </c>
      <c r="F119" s="53" t="str">
        <f t="shared" si="5"/>
        <v xml:space="preserve"> , </v>
      </c>
      <c r="I119" s="57">
        <f t="shared" ca="1" si="9"/>
        <v>44131</v>
      </c>
      <c r="K119" s="58">
        <f t="shared" ca="1" si="10"/>
        <v>120.82409308692677</v>
      </c>
      <c r="Q119" s="50"/>
      <c r="R119" s="50"/>
    </row>
    <row r="120" spans="4:18" s="5" customFormat="1" x14ac:dyDescent="0.45">
      <c r="D120" s="53">
        <f t="shared" si="4"/>
        <v>199</v>
      </c>
      <c r="F120" s="53" t="str">
        <f t="shared" si="5"/>
        <v xml:space="preserve"> , </v>
      </c>
      <c r="I120" s="7">
        <f t="shared" ca="1" si="9"/>
        <v>44131</v>
      </c>
      <c r="K120" s="43">
        <f t="shared" ca="1" si="10"/>
        <v>120.82409308692677</v>
      </c>
      <c r="Q120" s="48"/>
      <c r="R120" s="48"/>
    </row>
    <row r="121" spans="4:18" s="8" customFormat="1" x14ac:dyDescent="0.45">
      <c r="D121" s="53">
        <f t="shared" si="4"/>
        <v>199</v>
      </c>
      <c r="F121" s="53" t="str">
        <f t="shared" si="5"/>
        <v xml:space="preserve"> , </v>
      </c>
      <c r="I121" s="57">
        <f t="shared" ca="1" si="9"/>
        <v>44131</v>
      </c>
      <c r="K121" s="58">
        <f t="shared" ca="1" si="10"/>
        <v>120.82409308692677</v>
      </c>
      <c r="Q121" s="50"/>
      <c r="R121" s="50"/>
    </row>
    <row r="122" spans="4:18" s="5" customFormat="1" x14ac:dyDescent="0.45">
      <c r="D122" s="53">
        <f t="shared" si="4"/>
        <v>199</v>
      </c>
      <c r="F122" s="53" t="str">
        <f t="shared" si="5"/>
        <v xml:space="preserve"> , </v>
      </c>
      <c r="I122" s="7">
        <f t="shared" ca="1" si="9"/>
        <v>44131</v>
      </c>
      <c r="K122" s="43">
        <f t="shared" ca="1" si="10"/>
        <v>120.82409308692677</v>
      </c>
      <c r="Q122" s="48"/>
      <c r="R122" s="48"/>
    </row>
    <row r="123" spans="4:18" s="8" customFormat="1" x14ac:dyDescent="0.45">
      <c r="D123" s="53">
        <f t="shared" si="4"/>
        <v>199</v>
      </c>
      <c r="F123" s="53" t="str">
        <f t="shared" si="5"/>
        <v xml:space="preserve"> , </v>
      </c>
      <c r="I123" s="57">
        <f t="shared" ca="1" si="9"/>
        <v>44131</v>
      </c>
      <c r="K123" s="58">
        <f t="shared" ca="1" si="10"/>
        <v>120.82409308692677</v>
      </c>
      <c r="Q123" s="50"/>
      <c r="R123" s="50"/>
    </row>
    <row r="124" spans="4:18" s="5" customFormat="1" x14ac:dyDescent="0.45">
      <c r="D124" s="53">
        <f t="shared" si="4"/>
        <v>199</v>
      </c>
      <c r="F124" s="53" t="str">
        <f t="shared" si="5"/>
        <v xml:space="preserve"> , </v>
      </c>
      <c r="I124" s="7">
        <f t="shared" ca="1" si="9"/>
        <v>44131</v>
      </c>
      <c r="K124" s="43">
        <f t="shared" ca="1" si="10"/>
        <v>120.82409308692677</v>
      </c>
      <c r="Q124" s="48"/>
      <c r="R124" s="48"/>
    </row>
    <row r="125" spans="4:18" s="8" customFormat="1" x14ac:dyDescent="0.45">
      <c r="D125" s="53">
        <f t="shared" si="4"/>
        <v>199</v>
      </c>
      <c r="F125" s="53" t="str">
        <f t="shared" si="5"/>
        <v xml:space="preserve"> , </v>
      </c>
      <c r="I125" s="57">
        <f ca="1">TODAY()</f>
        <v>44131</v>
      </c>
      <c r="K125" s="58">
        <f t="shared" ca="1" si="10"/>
        <v>120.82409308692677</v>
      </c>
      <c r="Q125" s="50"/>
      <c r="R125" s="50"/>
    </row>
    <row r="126" spans="4:18" s="5" customFormat="1" x14ac:dyDescent="0.45">
      <c r="D126" s="53">
        <f t="shared" si="4"/>
        <v>199</v>
      </c>
      <c r="F126" s="53" t="str">
        <f t="shared" si="5"/>
        <v xml:space="preserve"> , </v>
      </c>
      <c r="I126" s="7">
        <f t="shared" ca="1" si="9"/>
        <v>44131</v>
      </c>
      <c r="K126" s="43">
        <f t="shared" ca="1" si="10"/>
        <v>120.82409308692677</v>
      </c>
      <c r="Q126" s="48"/>
      <c r="R126" s="48"/>
    </row>
    <row r="127" spans="4:18" s="8" customFormat="1" x14ac:dyDescent="0.45">
      <c r="D127" s="53">
        <f t="shared" si="4"/>
        <v>199</v>
      </c>
      <c r="F127" s="53" t="str">
        <f t="shared" si="5"/>
        <v xml:space="preserve"> , </v>
      </c>
      <c r="I127" s="57">
        <f t="shared" ca="1" si="9"/>
        <v>44131</v>
      </c>
      <c r="K127" s="58">
        <f ca="1">(I127-J127)/365.25</f>
        <v>120.82409308692677</v>
      </c>
      <c r="Q127" s="50"/>
      <c r="R127" s="50"/>
    </row>
    <row r="128" spans="4:18" s="5" customFormat="1" x14ac:dyDescent="0.45">
      <c r="D128" s="53">
        <f t="shared" si="4"/>
        <v>199</v>
      </c>
      <c r="F128" s="53" t="str">
        <f t="shared" si="5"/>
        <v xml:space="preserve"> , </v>
      </c>
      <c r="I128" s="7">
        <f t="shared" ca="1" si="9"/>
        <v>44131</v>
      </c>
      <c r="K128" s="43">
        <f t="shared" ref="K128:K149" ca="1" si="11">(I128-J128)/365.25</f>
        <v>120.82409308692677</v>
      </c>
      <c r="Q128" s="48"/>
      <c r="R128" s="48"/>
    </row>
    <row r="129" spans="4:18" s="8" customFormat="1" x14ac:dyDescent="0.45">
      <c r="D129" s="53">
        <f t="shared" si="4"/>
        <v>199</v>
      </c>
      <c r="F129" s="53" t="str">
        <f t="shared" si="5"/>
        <v xml:space="preserve"> , </v>
      </c>
      <c r="I129" s="57">
        <f t="shared" ca="1" si="9"/>
        <v>44131</v>
      </c>
      <c r="K129" s="58">
        <f t="shared" ca="1" si="11"/>
        <v>120.82409308692677</v>
      </c>
      <c r="Q129" s="50"/>
      <c r="R129" s="50"/>
    </row>
    <row r="130" spans="4:18" s="5" customFormat="1" x14ac:dyDescent="0.45">
      <c r="D130" s="53">
        <f t="shared" ref="D130:D193" si="12">COUNTIF($F$2:$F$200,F131)</f>
        <v>199</v>
      </c>
      <c r="F130" s="53" t="str">
        <f t="shared" si="5"/>
        <v xml:space="preserve"> , </v>
      </c>
      <c r="I130" s="7">
        <f t="shared" ca="1" si="9"/>
        <v>44131</v>
      </c>
      <c r="K130" s="43">
        <f t="shared" ca="1" si="11"/>
        <v>120.82409308692677</v>
      </c>
      <c r="Q130" s="48"/>
      <c r="R130" s="48"/>
    </row>
    <row r="131" spans="4:18" s="8" customFormat="1" x14ac:dyDescent="0.45">
      <c r="D131" s="53">
        <f t="shared" si="12"/>
        <v>199</v>
      </c>
      <c r="F131" s="53" t="str">
        <f t="shared" ref="F131:F181" si="13">CONCATENATE(G131," , ",H131)</f>
        <v xml:space="preserve"> , </v>
      </c>
      <c r="I131" s="57">
        <f ca="1">TODAY()</f>
        <v>44131</v>
      </c>
      <c r="K131" s="58">
        <f t="shared" ca="1" si="11"/>
        <v>120.82409308692677</v>
      </c>
      <c r="Q131" s="50"/>
      <c r="R131" s="50"/>
    </row>
    <row r="132" spans="4:18" s="5" customFormat="1" x14ac:dyDescent="0.45">
      <c r="D132" s="53">
        <f t="shared" si="12"/>
        <v>199</v>
      </c>
      <c r="F132" s="53" t="str">
        <f t="shared" si="13"/>
        <v xml:space="preserve"> , </v>
      </c>
      <c r="I132" s="7">
        <f t="shared" ref="I132:I174" ca="1" si="14">TODAY()</f>
        <v>44131</v>
      </c>
      <c r="K132" s="43">
        <f t="shared" ca="1" si="11"/>
        <v>120.82409308692677</v>
      </c>
      <c r="Q132" s="48"/>
      <c r="R132" s="48"/>
    </row>
    <row r="133" spans="4:18" s="8" customFormat="1" x14ac:dyDescent="0.45">
      <c r="D133" s="53">
        <f t="shared" si="12"/>
        <v>199</v>
      </c>
      <c r="F133" s="53" t="str">
        <f t="shared" si="13"/>
        <v xml:space="preserve"> , </v>
      </c>
      <c r="I133" s="57">
        <f t="shared" ca="1" si="14"/>
        <v>44131</v>
      </c>
      <c r="K133" s="58">
        <f t="shared" ca="1" si="11"/>
        <v>120.82409308692677</v>
      </c>
      <c r="Q133" s="50"/>
      <c r="R133" s="50"/>
    </row>
    <row r="134" spans="4:18" s="5" customFormat="1" x14ac:dyDescent="0.45">
      <c r="D134" s="53">
        <f t="shared" si="12"/>
        <v>199</v>
      </c>
      <c r="F134" s="53" t="str">
        <f t="shared" si="13"/>
        <v xml:space="preserve"> , </v>
      </c>
      <c r="I134" s="7">
        <f t="shared" ca="1" si="14"/>
        <v>44131</v>
      </c>
      <c r="K134" s="43">
        <f t="shared" ca="1" si="11"/>
        <v>120.82409308692677</v>
      </c>
      <c r="Q134" s="48"/>
      <c r="R134" s="48"/>
    </row>
    <row r="135" spans="4:18" s="8" customFormat="1" x14ac:dyDescent="0.45">
      <c r="D135" s="53">
        <f t="shared" si="12"/>
        <v>199</v>
      </c>
      <c r="F135" s="53" t="str">
        <f t="shared" si="13"/>
        <v xml:space="preserve"> , </v>
      </c>
      <c r="I135" s="57">
        <f t="shared" ca="1" si="14"/>
        <v>44131</v>
      </c>
      <c r="K135" s="58">
        <f t="shared" ca="1" si="11"/>
        <v>120.82409308692677</v>
      </c>
      <c r="Q135" s="50"/>
      <c r="R135" s="50"/>
    </row>
    <row r="136" spans="4:18" s="5" customFormat="1" x14ac:dyDescent="0.45">
      <c r="D136" s="53">
        <f t="shared" si="12"/>
        <v>199</v>
      </c>
      <c r="F136" s="53" t="str">
        <f t="shared" si="13"/>
        <v xml:space="preserve"> , </v>
      </c>
      <c r="I136" s="7">
        <f t="shared" ca="1" si="14"/>
        <v>44131</v>
      </c>
      <c r="K136" s="43">
        <f t="shared" ca="1" si="11"/>
        <v>120.82409308692677</v>
      </c>
      <c r="Q136" s="48"/>
      <c r="R136" s="48"/>
    </row>
    <row r="137" spans="4:18" s="8" customFormat="1" x14ac:dyDescent="0.45">
      <c r="D137" s="53">
        <f t="shared" si="12"/>
        <v>199</v>
      </c>
      <c r="F137" s="53" t="str">
        <f t="shared" si="13"/>
        <v xml:space="preserve"> , </v>
      </c>
      <c r="I137" s="57">
        <f t="shared" ca="1" si="14"/>
        <v>44131</v>
      </c>
      <c r="K137" s="58">
        <f t="shared" ca="1" si="11"/>
        <v>120.82409308692677</v>
      </c>
      <c r="Q137" s="50"/>
      <c r="R137" s="50"/>
    </row>
    <row r="138" spans="4:18" s="5" customFormat="1" x14ac:dyDescent="0.45">
      <c r="D138" s="53">
        <f t="shared" si="12"/>
        <v>199</v>
      </c>
      <c r="F138" s="53" t="str">
        <f t="shared" si="13"/>
        <v xml:space="preserve"> , </v>
      </c>
      <c r="I138" s="7">
        <f t="shared" ca="1" si="14"/>
        <v>44131</v>
      </c>
      <c r="K138" s="43">
        <f t="shared" ca="1" si="11"/>
        <v>120.82409308692677</v>
      </c>
      <c r="Q138" s="48"/>
      <c r="R138" s="48"/>
    </row>
    <row r="139" spans="4:18" s="8" customFormat="1" x14ac:dyDescent="0.45">
      <c r="D139" s="53">
        <f t="shared" si="12"/>
        <v>199</v>
      </c>
      <c r="F139" s="53" t="str">
        <f t="shared" si="13"/>
        <v xml:space="preserve"> , </v>
      </c>
      <c r="I139" s="57">
        <f t="shared" ca="1" si="14"/>
        <v>44131</v>
      </c>
      <c r="K139" s="58">
        <f t="shared" ca="1" si="11"/>
        <v>120.82409308692677</v>
      </c>
      <c r="Q139" s="50"/>
      <c r="R139" s="50"/>
    </row>
    <row r="140" spans="4:18" s="5" customFormat="1" x14ac:dyDescent="0.45">
      <c r="D140" s="53">
        <f t="shared" si="12"/>
        <v>199</v>
      </c>
      <c r="F140" s="53" t="str">
        <f t="shared" si="13"/>
        <v xml:space="preserve"> , </v>
      </c>
      <c r="I140" s="7">
        <f t="shared" ca="1" si="14"/>
        <v>44131</v>
      </c>
      <c r="K140" s="43">
        <f t="shared" ca="1" si="11"/>
        <v>120.82409308692677</v>
      </c>
      <c r="Q140" s="48"/>
      <c r="R140" s="48"/>
    </row>
    <row r="141" spans="4:18" s="8" customFormat="1" x14ac:dyDescent="0.45">
      <c r="D141" s="53">
        <f t="shared" si="12"/>
        <v>199</v>
      </c>
      <c r="F141" s="53" t="str">
        <f t="shared" si="13"/>
        <v xml:space="preserve"> , </v>
      </c>
      <c r="I141" s="57">
        <f t="shared" ca="1" si="14"/>
        <v>44131</v>
      </c>
      <c r="K141" s="58">
        <f t="shared" ca="1" si="11"/>
        <v>120.82409308692677</v>
      </c>
      <c r="Q141" s="50"/>
      <c r="R141" s="50"/>
    </row>
    <row r="142" spans="4:18" s="5" customFormat="1" x14ac:dyDescent="0.45">
      <c r="D142" s="53">
        <f t="shared" si="12"/>
        <v>199</v>
      </c>
      <c r="F142" s="53" t="str">
        <f t="shared" si="13"/>
        <v xml:space="preserve"> , </v>
      </c>
      <c r="I142" s="7">
        <f t="shared" ca="1" si="14"/>
        <v>44131</v>
      </c>
      <c r="K142" s="43">
        <f t="shared" ca="1" si="11"/>
        <v>120.82409308692677</v>
      </c>
      <c r="Q142" s="48"/>
      <c r="R142" s="48"/>
    </row>
    <row r="143" spans="4:18" s="8" customFormat="1" x14ac:dyDescent="0.45">
      <c r="D143" s="53">
        <f t="shared" si="12"/>
        <v>199</v>
      </c>
      <c r="F143" s="53" t="str">
        <f t="shared" si="13"/>
        <v xml:space="preserve"> , </v>
      </c>
      <c r="I143" s="57">
        <f t="shared" ca="1" si="14"/>
        <v>44131</v>
      </c>
      <c r="K143" s="58">
        <f t="shared" ca="1" si="11"/>
        <v>120.82409308692677</v>
      </c>
      <c r="Q143" s="50"/>
      <c r="R143" s="50"/>
    </row>
    <row r="144" spans="4:18" s="5" customFormat="1" x14ac:dyDescent="0.45">
      <c r="D144" s="53">
        <f t="shared" si="12"/>
        <v>199</v>
      </c>
      <c r="F144" s="53" t="str">
        <f t="shared" si="13"/>
        <v xml:space="preserve"> , </v>
      </c>
      <c r="I144" s="7">
        <f t="shared" ca="1" si="14"/>
        <v>44131</v>
      </c>
      <c r="K144" s="43">
        <f t="shared" ca="1" si="11"/>
        <v>120.82409308692677</v>
      </c>
      <c r="Q144" s="48"/>
      <c r="R144" s="48"/>
    </row>
    <row r="145" spans="4:18" s="8" customFormat="1" x14ac:dyDescent="0.45">
      <c r="D145" s="53">
        <f t="shared" si="12"/>
        <v>199</v>
      </c>
      <c r="F145" s="53" t="str">
        <f t="shared" si="13"/>
        <v xml:space="preserve"> , </v>
      </c>
      <c r="I145" s="57">
        <f t="shared" ca="1" si="14"/>
        <v>44131</v>
      </c>
      <c r="K145" s="58">
        <f t="shared" ca="1" si="11"/>
        <v>120.82409308692677</v>
      </c>
      <c r="Q145" s="50"/>
      <c r="R145" s="50"/>
    </row>
    <row r="146" spans="4:18" s="5" customFormat="1" x14ac:dyDescent="0.45">
      <c r="D146" s="53">
        <f t="shared" si="12"/>
        <v>199</v>
      </c>
      <c r="F146" s="53" t="str">
        <f t="shared" si="13"/>
        <v xml:space="preserve"> , </v>
      </c>
      <c r="I146" s="7">
        <f t="shared" ca="1" si="14"/>
        <v>44131</v>
      </c>
      <c r="K146" s="43">
        <f t="shared" ca="1" si="11"/>
        <v>120.82409308692677</v>
      </c>
      <c r="Q146" s="48"/>
      <c r="R146" s="48"/>
    </row>
    <row r="147" spans="4:18" s="8" customFormat="1" x14ac:dyDescent="0.45">
      <c r="D147" s="53">
        <f t="shared" si="12"/>
        <v>199</v>
      </c>
      <c r="F147" s="53" t="str">
        <f t="shared" si="13"/>
        <v xml:space="preserve"> , </v>
      </c>
      <c r="I147" s="57">
        <f t="shared" ca="1" si="14"/>
        <v>44131</v>
      </c>
      <c r="K147" s="58">
        <f t="shared" ca="1" si="11"/>
        <v>120.82409308692677</v>
      </c>
      <c r="Q147" s="50"/>
      <c r="R147" s="50"/>
    </row>
    <row r="148" spans="4:18" s="5" customFormat="1" x14ac:dyDescent="0.45">
      <c r="D148" s="53">
        <f t="shared" si="12"/>
        <v>199</v>
      </c>
      <c r="F148" s="53" t="str">
        <f t="shared" si="13"/>
        <v xml:space="preserve"> , </v>
      </c>
      <c r="I148" s="7">
        <f t="shared" ca="1" si="14"/>
        <v>44131</v>
      </c>
      <c r="K148" s="43">
        <f t="shared" ca="1" si="11"/>
        <v>120.82409308692677</v>
      </c>
      <c r="Q148" s="48"/>
      <c r="R148" s="48"/>
    </row>
    <row r="149" spans="4:18" s="8" customFormat="1" x14ac:dyDescent="0.45">
      <c r="D149" s="53">
        <f t="shared" si="12"/>
        <v>199</v>
      </c>
      <c r="F149" s="53" t="str">
        <f t="shared" si="13"/>
        <v xml:space="preserve"> , </v>
      </c>
      <c r="I149" s="57">
        <f t="shared" ca="1" si="14"/>
        <v>44131</v>
      </c>
      <c r="K149" s="58">
        <f t="shared" ca="1" si="11"/>
        <v>120.82409308692677</v>
      </c>
      <c r="Q149" s="50"/>
      <c r="R149" s="50"/>
    </row>
    <row r="150" spans="4:18" s="5" customFormat="1" x14ac:dyDescent="0.45">
      <c r="D150" s="53">
        <f t="shared" si="12"/>
        <v>199</v>
      </c>
      <c r="F150" s="53" t="str">
        <f t="shared" si="13"/>
        <v xml:space="preserve"> , </v>
      </c>
      <c r="I150" s="7">
        <f t="shared" ca="1" si="14"/>
        <v>44131</v>
      </c>
      <c r="K150" s="43">
        <f ca="1">(I150-J150)/365.25</f>
        <v>120.82409308692677</v>
      </c>
      <c r="Q150" s="48"/>
      <c r="R150" s="48"/>
    </row>
    <row r="151" spans="4:18" s="8" customFormat="1" x14ac:dyDescent="0.45">
      <c r="D151" s="53">
        <f t="shared" si="12"/>
        <v>199</v>
      </c>
      <c r="F151" s="53" t="str">
        <f t="shared" si="13"/>
        <v xml:space="preserve"> , </v>
      </c>
      <c r="I151" s="57">
        <f t="shared" ca="1" si="14"/>
        <v>44131</v>
      </c>
      <c r="K151" s="58">
        <f t="shared" ref="K151:K164" ca="1" si="15">(I151-J151)/365.25</f>
        <v>120.82409308692677</v>
      </c>
      <c r="Q151" s="50"/>
      <c r="R151" s="50"/>
    </row>
    <row r="152" spans="4:18" s="5" customFormat="1" x14ac:dyDescent="0.45">
      <c r="D152" s="53">
        <f t="shared" si="12"/>
        <v>199</v>
      </c>
      <c r="F152" s="53" t="str">
        <f t="shared" si="13"/>
        <v xml:space="preserve"> , </v>
      </c>
      <c r="I152" s="7">
        <f t="shared" ca="1" si="14"/>
        <v>44131</v>
      </c>
      <c r="K152" s="43">
        <f t="shared" ca="1" si="15"/>
        <v>120.82409308692677</v>
      </c>
      <c r="Q152" s="48"/>
      <c r="R152" s="48"/>
    </row>
    <row r="153" spans="4:18" s="8" customFormat="1" x14ac:dyDescent="0.45">
      <c r="D153" s="53">
        <f t="shared" si="12"/>
        <v>199</v>
      </c>
      <c r="F153" s="53" t="str">
        <f t="shared" si="13"/>
        <v xml:space="preserve"> , </v>
      </c>
      <c r="I153" s="57">
        <f t="shared" ca="1" si="14"/>
        <v>44131</v>
      </c>
      <c r="K153" s="58">
        <f t="shared" ca="1" si="15"/>
        <v>120.82409308692677</v>
      </c>
      <c r="Q153" s="50"/>
      <c r="R153" s="50"/>
    </row>
    <row r="154" spans="4:18" s="5" customFormat="1" x14ac:dyDescent="0.45">
      <c r="D154" s="53">
        <f t="shared" si="12"/>
        <v>199</v>
      </c>
      <c r="F154" s="53" t="str">
        <f t="shared" si="13"/>
        <v xml:space="preserve"> , </v>
      </c>
      <c r="I154" s="7">
        <f t="shared" ca="1" si="14"/>
        <v>44131</v>
      </c>
      <c r="K154" s="43">
        <f t="shared" ca="1" si="15"/>
        <v>120.82409308692677</v>
      </c>
      <c r="Q154" s="48"/>
      <c r="R154" s="48"/>
    </row>
    <row r="155" spans="4:18" s="8" customFormat="1" x14ac:dyDescent="0.45">
      <c r="D155" s="53">
        <f t="shared" si="12"/>
        <v>199</v>
      </c>
      <c r="F155" s="53" t="str">
        <f t="shared" si="13"/>
        <v xml:space="preserve"> , </v>
      </c>
      <c r="I155" s="57">
        <f t="shared" ca="1" si="14"/>
        <v>44131</v>
      </c>
      <c r="K155" s="58">
        <f t="shared" ca="1" si="15"/>
        <v>120.82409308692677</v>
      </c>
      <c r="Q155" s="50"/>
      <c r="R155" s="50"/>
    </row>
    <row r="156" spans="4:18" s="5" customFormat="1" x14ac:dyDescent="0.45">
      <c r="D156" s="53">
        <f t="shared" si="12"/>
        <v>199</v>
      </c>
      <c r="F156" s="53" t="str">
        <f t="shared" si="13"/>
        <v xml:space="preserve"> , </v>
      </c>
      <c r="I156" s="7">
        <f t="shared" ca="1" si="14"/>
        <v>44131</v>
      </c>
      <c r="K156" s="43">
        <f t="shared" ca="1" si="15"/>
        <v>120.82409308692677</v>
      </c>
      <c r="Q156" s="48"/>
      <c r="R156" s="48"/>
    </row>
    <row r="157" spans="4:18" s="8" customFormat="1" x14ac:dyDescent="0.45">
      <c r="D157" s="53">
        <f t="shared" si="12"/>
        <v>199</v>
      </c>
      <c r="F157" s="53" t="str">
        <f t="shared" si="13"/>
        <v xml:space="preserve"> , </v>
      </c>
      <c r="I157" s="57">
        <f t="shared" ca="1" si="14"/>
        <v>44131</v>
      </c>
      <c r="K157" s="58">
        <f t="shared" ca="1" si="15"/>
        <v>120.82409308692677</v>
      </c>
      <c r="Q157" s="50"/>
      <c r="R157" s="50"/>
    </row>
    <row r="158" spans="4:18" s="5" customFormat="1" x14ac:dyDescent="0.45">
      <c r="D158" s="53">
        <f t="shared" si="12"/>
        <v>199</v>
      </c>
      <c r="F158" s="53" t="str">
        <f t="shared" si="13"/>
        <v xml:space="preserve"> , </v>
      </c>
      <c r="I158" s="7">
        <f t="shared" ca="1" si="14"/>
        <v>44131</v>
      </c>
      <c r="K158" s="43">
        <f t="shared" ca="1" si="15"/>
        <v>120.82409308692677</v>
      </c>
      <c r="Q158" s="48"/>
      <c r="R158" s="48"/>
    </row>
    <row r="159" spans="4:18" s="8" customFormat="1" x14ac:dyDescent="0.45">
      <c r="D159" s="53">
        <f t="shared" si="12"/>
        <v>199</v>
      </c>
      <c r="F159" s="53" t="str">
        <f t="shared" si="13"/>
        <v xml:space="preserve"> , </v>
      </c>
      <c r="I159" s="57">
        <f t="shared" ca="1" si="14"/>
        <v>44131</v>
      </c>
      <c r="K159" s="58">
        <f t="shared" ca="1" si="15"/>
        <v>120.82409308692677</v>
      </c>
      <c r="Q159" s="50"/>
      <c r="R159" s="50"/>
    </row>
    <row r="160" spans="4:18" s="5" customFormat="1" x14ac:dyDescent="0.45">
      <c r="D160" s="53">
        <f t="shared" si="12"/>
        <v>199</v>
      </c>
      <c r="F160" s="53" t="str">
        <f t="shared" si="13"/>
        <v xml:space="preserve"> , </v>
      </c>
      <c r="I160" s="7">
        <f ca="1">TODAY()</f>
        <v>44131</v>
      </c>
      <c r="K160" s="43">
        <f t="shared" ca="1" si="15"/>
        <v>120.82409308692677</v>
      </c>
      <c r="Q160" s="48"/>
      <c r="R160" s="48"/>
    </row>
    <row r="161" spans="4:18" s="8" customFormat="1" x14ac:dyDescent="0.45">
      <c r="D161" s="53">
        <f t="shared" si="12"/>
        <v>199</v>
      </c>
      <c r="F161" s="53" t="str">
        <f t="shared" si="13"/>
        <v xml:space="preserve"> , </v>
      </c>
      <c r="I161" s="57">
        <f t="shared" ca="1" si="14"/>
        <v>44131</v>
      </c>
      <c r="K161" s="58">
        <f t="shared" ca="1" si="15"/>
        <v>120.82409308692677</v>
      </c>
      <c r="Q161" s="50"/>
      <c r="R161" s="50"/>
    </row>
    <row r="162" spans="4:18" s="5" customFormat="1" x14ac:dyDescent="0.45">
      <c r="D162" s="53">
        <f t="shared" si="12"/>
        <v>199</v>
      </c>
      <c r="F162" s="53" t="str">
        <f t="shared" si="13"/>
        <v xml:space="preserve"> , </v>
      </c>
      <c r="I162" s="7">
        <f t="shared" ca="1" si="14"/>
        <v>44131</v>
      </c>
      <c r="K162" s="43">
        <f t="shared" ca="1" si="15"/>
        <v>120.82409308692677</v>
      </c>
      <c r="Q162" s="48"/>
      <c r="R162" s="48"/>
    </row>
    <row r="163" spans="4:18" s="8" customFormat="1" x14ac:dyDescent="0.45">
      <c r="D163" s="53">
        <f t="shared" si="12"/>
        <v>199</v>
      </c>
      <c r="F163" s="53" t="str">
        <f t="shared" si="13"/>
        <v xml:space="preserve"> , </v>
      </c>
      <c r="I163" s="57">
        <f t="shared" ca="1" si="14"/>
        <v>44131</v>
      </c>
      <c r="K163" s="58">
        <f t="shared" ca="1" si="15"/>
        <v>120.82409308692677</v>
      </c>
      <c r="Q163" s="50"/>
      <c r="R163" s="50"/>
    </row>
    <row r="164" spans="4:18" s="5" customFormat="1" x14ac:dyDescent="0.45">
      <c r="D164" s="53">
        <f t="shared" si="12"/>
        <v>199</v>
      </c>
      <c r="F164" s="53" t="str">
        <f t="shared" si="13"/>
        <v xml:space="preserve"> , </v>
      </c>
      <c r="I164" s="7">
        <f t="shared" ca="1" si="14"/>
        <v>44131</v>
      </c>
      <c r="K164" s="43">
        <f t="shared" ca="1" si="15"/>
        <v>120.82409308692677</v>
      </c>
      <c r="Q164" s="48"/>
      <c r="R164" s="48"/>
    </row>
    <row r="165" spans="4:18" s="8" customFormat="1" x14ac:dyDescent="0.45">
      <c r="D165" s="53">
        <f t="shared" si="12"/>
        <v>199</v>
      </c>
      <c r="F165" s="53" t="str">
        <f t="shared" si="13"/>
        <v xml:space="preserve"> , </v>
      </c>
      <c r="I165" s="57">
        <f t="shared" ca="1" si="14"/>
        <v>44131</v>
      </c>
      <c r="K165" s="58">
        <f ca="1">(I165-J165)/365.25</f>
        <v>120.82409308692677</v>
      </c>
      <c r="Q165" s="50"/>
      <c r="R165" s="50"/>
    </row>
    <row r="166" spans="4:18" s="5" customFormat="1" x14ac:dyDescent="0.45">
      <c r="D166" s="53">
        <f t="shared" si="12"/>
        <v>199</v>
      </c>
      <c r="F166" s="53" t="str">
        <f t="shared" si="13"/>
        <v xml:space="preserve"> , </v>
      </c>
      <c r="I166" s="7">
        <f t="shared" ca="1" si="14"/>
        <v>44131</v>
      </c>
      <c r="K166" s="43">
        <f t="shared" ref="K166:K179" ca="1" si="16">(I166-J166)/365.25</f>
        <v>120.82409308692677</v>
      </c>
      <c r="Q166" s="48"/>
      <c r="R166" s="48"/>
    </row>
    <row r="167" spans="4:18" s="8" customFormat="1" x14ac:dyDescent="0.45">
      <c r="D167" s="53">
        <f t="shared" si="12"/>
        <v>199</v>
      </c>
      <c r="F167" s="53" t="str">
        <f t="shared" si="13"/>
        <v xml:space="preserve"> , </v>
      </c>
      <c r="I167" s="57">
        <f t="shared" ca="1" si="14"/>
        <v>44131</v>
      </c>
      <c r="K167" s="58">
        <f t="shared" ca="1" si="16"/>
        <v>120.82409308692677</v>
      </c>
      <c r="Q167" s="50"/>
      <c r="R167" s="50"/>
    </row>
    <row r="168" spans="4:18" s="5" customFormat="1" x14ac:dyDescent="0.45">
      <c r="D168" s="53">
        <f t="shared" si="12"/>
        <v>199</v>
      </c>
      <c r="F168" s="53" t="str">
        <f t="shared" si="13"/>
        <v xml:space="preserve"> , </v>
      </c>
      <c r="I168" s="7">
        <f t="shared" ca="1" si="14"/>
        <v>44131</v>
      </c>
      <c r="K168" s="43">
        <f t="shared" ca="1" si="16"/>
        <v>120.82409308692677</v>
      </c>
      <c r="Q168" s="48"/>
      <c r="R168" s="48"/>
    </row>
    <row r="169" spans="4:18" s="8" customFormat="1" x14ac:dyDescent="0.45">
      <c r="D169" s="53">
        <f t="shared" si="12"/>
        <v>199</v>
      </c>
      <c r="F169" s="53" t="str">
        <f t="shared" si="13"/>
        <v xml:space="preserve"> , </v>
      </c>
      <c r="I169" s="57">
        <f t="shared" ca="1" si="14"/>
        <v>44131</v>
      </c>
      <c r="K169" s="58">
        <f t="shared" ca="1" si="16"/>
        <v>120.82409308692677</v>
      </c>
      <c r="Q169" s="50"/>
      <c r="R169" s="50"/>
    </row>
    <row r="170" spans="4:18" s="5" customFormat="1" x14ac:dyDescent="0.45">
      <c r="D170" s="53">
        <f t="shared" si="12"/>
        <v>199</v>
      </c>
      <c r="F170" s="53" t="str">
        <f t="shared" si="13"/>
        <v xml:space="preserve"> , </v>
      </c>
      <c r="I170" s="7">
        <f t="shared" ca="1" si="14"/>
        <v>44131</v>
      </c>
      <c r="K170" s="43">
        <f t="shared" ca="1" si="16"/>
        <v>120.82409308692677</v>
      </c>
      <c r="Q170" s="48"/>
      <c r="R170" s="48"/>
    </row>
    <row r="171" spans="4:18" s="8" customFormat="1" x14ac:dyDescent="0.45">
      <c r="D171" s="53">
        <f t="shared" si="12"/>
        <v>199</v>
      </c>
      <c r="F171" s="53" t="str">
        <f t="shared" si="13"/>
        <v xml:space="preserve"> , </v>
      </c>
      <c r="I171" s="57">
        <f t="shared" ca="1" si="14"/>
        <v>44131</v>
      </c>
      <c r="K171" s="58">
        <f t="shared" ca="1" si="16"/>
        <v>120.82409308692677</v>
      </c>
      <c r="Q171" s="50"/>
      <c r="R171" s="50"/>
    </row>
    <row r="172" spans="4:18" s="5" customFormat="1" x14ac:dyDescent="0.45">
      <c r="D172" s="53">
        <f t="shared" si="12"/>
        <v>199</v>
      </c>
      <c r="F172" s="53" t="str">
        <f t="shared" si="13"/>
        <v xml:space="preserve"> , </v>
      </c>
      <c r="I172" s="7">
        <f t="shared" ca="1" si="14"/>
        <v>44131</v>
      </c>
      <c r="K172" s="43">
        <f t="shared" ca="1" si="16"/>
        <v>120.82409308692677</v>
      </c>
      <c r="Q172" s="48"/>
      <c r="R172" s="48"/>
    </row>
    <row r="173" spans="4:18" s="8" customFormat="1" x14ac:dyDescent="0.45">
      <c r="D173" s="53">
        <f t="shared" si="12"/>
        <v>199</v>
      </c>
      <c r="F173" s="53" t="str">
        <f t="shared" si="13"/>
        <v xml:space="preserve"> , </v>
      </c>
      <c r="I173" s="57">
        <f t="shared" ca="1" si="14"/>
        <v>44131</v>
      </c>
      <c r="K173" s="58">
        <f t="shared" ca="1" si="16"/>
        <v>120.82409308692677</v>
      </c>
      <c r="Q173" s="50"/>
      <c r="R173" s="50"/>
    </row>
    <row r="174" spans="4:18" s="5" customFormat="1" x14ac:dyDescent="0.45">
      <c r="D174" s="53">
        <f t="shared" si="12"/>
        <v>199</v>
      </c>
      <c r="F174" s="53" t="str">
        <f t="shared" si="13"/>
        <v xml:space="preserve"> , </v>
      </c>
      <c r="I174" s="7">
        <f t="shared" ca="1" si="14"/>
        <v>44131</v>
      </c>
      <c r="K174" s="43">
        <f t="shared" ca="1" si="16"/>
        <v>120.82409308692677</v>
      </c>
      <c r="Q174" s="48"/>
      <c r="R174" s="48"/>
    </row>
    <row r="175" spans="4:18" s="8" customFormat="1" x14ac:dyDescent="0.45">
      <c r="D175" s="53">
        <f t="shared" si="12"/>
        <v>199</v>
      </c>
      <c r="F175" s="53" t="str">
        <f t="shared" si="13"/>
        <v xml:space="preserve"> , </v>
      </c>
      <c r="I175" s="57">
        <f ca="1">TODAY()</f>
        <v>44131</v>
      </c>
      <c r="K175" s="58">
        <f t="shared" ca="1" si="16"/>
        <v>120.82409308692677</v>
      </c>
      <c r="Q175" s="50"/>
      <c r="R175" s="50"/>
    </row>
    <row r="176" spans="4:18" s="5" customFormat="1" x14ac:dyDescent="0.45">
      <c r="D176" s="53">
        <f t="shared" si="12"/>
        <v>199</v>
      </c>
      <c r="F176" s="53" t="str">
        <f t="shared" si="13"/>
        <v xml:space="preserve"> , </v>
      </c>
      <c r="I176" s="7">
        <f t="shared" ref="I176:I200" ca="1" si="17">TODAY()</f>
        <v>44131</v>
      </c>
      <c r="K176" s="43">
        <f t="shared" ca="1" si="16"/>
        <v>120.82409308692677</v>
      </c>
      <c r="Q176" s="48"/>
      <c r="R176" s="48"/>
    </row>
    <row r="177" spans="4:18" s="8" customFormat="1" x14ac:dyDescent="0.45">
      <c r="D177" s="53">
        <f t="shared" si="12"/>
        <v>199</v>
      </c>
      <c r="F177" s="53" t="str">
        <f t="shared" si="13"/>
        <v xml:space="preserve"> , </v>
      </c>
      <c r="I177" s="57">
        <f t="shared" ca="1" si="17"/>
        <v>44131</v>
      </c>
      <c r="K177" s="58">
        <f t="shared" ca="1" si="16"/>
        <v>120.82409308692677</v>
      </c>
      <c r="Q177" s="50"/>
      <c r="R177" s="50"/>
    </row>
    <row r="178" spans="4:18" s="5" customFormat="1" x14ac:dyDescent="0.45">
      <c r="D178" s="53">
        <f t="shared" si="12"/>
        <v>199</v>
      </c>
      <c r="F178" s="53" t="str">
        <f t="shared" si="13"/>
        <v xml:space="preserve"> , </v>
      </c>
      <c r="I178" s="7">
        <f t="shared" ca="1" si="17"/>
        <v>44131</v>
      </c>
      <c r="K178" s="43">
        <f t="shared" ca="1" si="16"/>
        <v>120.82409308692677</v>
      </c>
      <c r="Q178" s="48"/>
      <c r="R178" s="48"/>
    </row>
    <row r="179" spans="4:18" s="8" customFormat="1" x14ac:dyDescent="0.45">
      <c r="D179" s="53">
        <f t="shared" si="12"/>
        <v>199</v>
      </c>
      <c r="F179" s="53" t="str">
        <f t="shared" si="13"/>
        <v xml:space="preserve"> , </v>
      </c>
      <c r="I179" s="57">
        <f t="shared" ca="1" si="17"/>
        <v>44131</v>
      </c>
      <c r="K179" s="58">
        <f t="shared" ca="1" si="16"/>
        <v>120.82409308692677</v>
      </c>
      <c r="Q179" s="50"/>
      <c r="R179" s="50"/>
    </row>
    <row r="180" spans="4:18" s="5" customFormat="1" x14ac:dyDescent="0.45">
      <c r="D180" s="53">
        <f t="shared" si="12"/>
        <v>199</v>
      </c>
      <c r="F180" s="53" t="str">
        <f t="shared" si="13"/>
        <v xml:space="preserve"> , </v>
      </c>
      <c r="I180" s="7">
        <f t="shared" ca="1" si="17"/>
        <v>44131</v>
      </c>
      <c r="K180" s="43">
        <f ca="1">(I180-J180)/365.25</f>
        <v>120.82409308692677</v>
      </c>
      <c r="Q180" s="48"/>
      <c r="R180" s="48"/>
    </row>
    <row r="181" spans="4:18" s="8" customFormat="1" x14ac:dyDescent="0.45">
      <c r="D181" s="53">
        <f t="shared" si="12"/>
        <v>199</v>
      </c>
      <c r="F181" s="53" t="str">
        <f t="shared" si="13"/>
        <v xml:space="preserve"> , </v>
      </c>
      <c r="I181" s="57">
        <f t="shared" ca="1" si="17"/>
        <v>44131</v>
      </c>
      <c r="K181" s="58">
        <f t="shared" ref="K181:K200" ca="1" si="18">(I181-J181)/365.25</f>
        <v>120.82409308692677</v>
      </c>
      <c r="Q181" s="50"/>
      <c r="R181" s="50"/>
    </row>
    <row r="182" spans="4:18" s="5" customFormat="1" x14ac:dyDescent="0.45">
      <c r="D182" s="53">
        <f t="shared" si="12"/>
        <v>199</v>
      </c>
      <c r="F182" s="53" t="str">
        <f>CONCATENATE(G182," , ",H182)</f>
        <v xml:space="preserve"> , </v>
      </c>
      <c r="I182" s="7">
        <f t="shared" ca="1" si="17"/>
        <v>44131</v>
      </c>
      <c r="K182" s="43">
        <f t="shared" ca="1" si="18"/>
        <v>120.82409308692677</v>
      </c>
      <c r="Q182" s="48"/>
      <c r="R182" s="48"/>
    </row>
    <row r="183" spans="4:18" s="8" customFormat="1" x14ac:dyDescent="0.45">
      <c r="D183" s="53">
        <f t="shared" si="12"/>
        <v>199</v>
      </c>
      <c r="F183" s="53" t="str">
        <f t="shared" ref="F183:F200" si="19">CONCATENATE(G183," , ",H183)</f>
        <v xml:space="preserve"> , </v>
      </c>
      <c r="I183" s="57">
        <f t="shared" ca="1" si="17"/>
        <v>44131</v>
      </c>
      <c r="K183" s="58">
        <f t="shared" ca="1" si="18"/>
        <v>120.82409308692677</v>
      </c>
      <c r="Q183" s="50"/>
      <c r="R183" s="50"/>
    </row>
    <row r="184" spans="4:18" s="5" customFormat="1" x14ac:dyDescent="0.45">
      <c r="D184" s="53">
        <f t="shared" si="12"/>
        <v>199</v>
      </c>
      <c r="F184" s="53" t="str">
        <f t="shared" si="19"/>
        <v xml:space="preserve"> , </v>
      </c>
      <c r="I184" s="7">
        <f t="shared" ca="1" si="17"/>
        <v>44131</v>
      </c>
      <c r="K184" s="43">
        <f t="shared" ca="1" si="18"/>
        <v>120.82409308692677</v>
      </c>
      <c r="Q184" s="48"/>
      <c r="R184" s="48"/>
    </row>
    <row r="185" spans="4:18" s="8" customFormat="1" x14ac:dyDescent="0.45">
      <c r="D185" s="53">
        <f t="shared" si="12"/>
        <v>199</v>
      </c>
      <c r="F185" s="53" t="str">
        <f t="shared" si="19"/>
        <v xml:space="preserve"> , </v>
      </c>
      <c r="I185" s="57">
        <f t="shared" ca="1" si="17"/>
        <v>44131</v>
      </c>
      <c r="K185" s="58">
        <f t="shared" ca="1" si="18"/>
        <v>120.82409308692677</v>
      </c>
      <c r="Q185" s="50"/>
      <c r="R185" s="50"/>
    </row>
    <row r="186" spans="4:18" s="5" customFormat="1" x14ac:dyDescent="0.45">
      <c r="D186" s="53">
        <f t="shared" si="12"/>
        <v>199</v>
      </c>
      <c r="F186" s="53" t="str">
        <f t="shared" si="19"/>
        <v xml:space="preserve"> , </v>
      </c>
      <c r="I186" s="7">
        <f t="shared" ca="1" si="17"/>
        <v>44131</v>
      </c>
      <c r="K186" s="43">
        <f t="shared" ca="1" si="18"/>
        <v>120.82409308692677</v>
      </c>
      <c r="Q186" s="48"/>
      <c r="R186" s="48"/>
    </row>
    <row r="187" spans="4:18" s="8" customFormat="1" x14ac:dyDescent="0.45">
      <c r="D187" s="53">
        <f t="shared" si="12"/>
        <v>199</v>
      </c>
      <c r="F187" s="53" t="str">
        <f t="shared" si="19"/>
        <v xml:space="preserve"> , </v>
      </c>
      <c r="I187" s="57">
        <f t="shared" ca="1" si="17"/>
        <v>44131</v>
      </c>
      <c r="K187" s="58">
        <f t="shared" ca="1" si="18"/>
        <v>120.82409308692677</v>
      </c>
      <c r="Q187" s="50"/>
      <c r="R187" s="50"/>
    </row>
    <row r="188" spans="4:18" s="5" customFormat="1" x14ac:dyDescent="0.45">
      <c r="D188" s="53">
        <f t="shared" si="12"/>
        <v>199</v>
      </c>
      <c r="F188" s="53" t="str">
        <f t="shared" si="19"/>
        <v xml:space="preserve"> , </v>
      </c>
      <c r="I188" s="7">
        <f t="shared" ca="1" si="17"/>
        <v>44131</v>
      </c>
      <c r="K188" s="43">
        <f t="shared" ca="1" si="18"/>
        <v>120.82409308692677</v>
      </c>
      <c r="Q188" s="48"/>
      <c r="R188" s="48"/>
    </row>
    <row r="189" spans="4:18" s="8" customFormat="1" x14ac:dyDescent="0.45">
      <c r="D189" s="53">
        <f t="shared" si="12"/>
        <v>199</v>
      </c>
      <c r="F189" s="53" t="str">
        <f t="shared" si="19"/>
        <v xml:space="preserve"> , </v>
      </c>
      <c r="I189" s="57">
        <f t="shared" ca="1" si="17"/>
        <v>44131</v>
      </c>
      <c r="K189" s="58">
        <f t="shared" ca="1" si="18"/>
        <v>120.82409308692677</v>
      </c>
      <c r="Q189" s="50"/>
      <c r="R189" s="50"/>
    </row>
    <row r="190" spans="4:18" s="5" customFormat="1" x14ac:dyDescent="0.45">
      <c r="D190" s="53">
        <f t="shared" si="12"/>
        <v>199</v>
      </c>
      <c r="F190" s="53" t="str">
        <f t="shared" si="19"/>
        <v xml:space="preserve"> , </v>
      </c>
      <c r="I190" s="7">
        <f t="shared" ca="1" si="17"/>
        <v>44131</v>
      </c>
      <c r="K190" s="43">
        <f t="shared" ca="1" si="18"/>
        <v>120.82409308692677</v>
      </c>
      <c r="Q190" s="48"/>
      <c r="R190" s="48"/>
    </row>
    <row r="191" spans="4:18" s="8" customFormat="1" x14ac:dyDescent="0.45">
      <c r="D191" s="53">
        <f t="shared" si="12"/>
        <v>199</v>
      </c>
      <c r="F191" s="53" t="str">
        <f t="shared" si="19"/>
        <v xml:space="preserve"> , </v>
      </c>
      <c r="I191" s="57">
        <f t="shared" ca="1" si="17"/>
        <v>44131</v>
      </c>
      <c r="K191" s="58">
        <f t="shared" ca="1" si="18"/>
        <v>120.82409308692677</v>
      </c>
      <c r="Q191" s="50"/>
      <c r="R191" s="50"/>
    </row>
    <row r="192" spans="4:18" s="5" customFormat="1" x14ac:dyDescent="0.45">
      <c r="D192" s="53">
        <f t="shared" si="12"/>
        <v>199</v>
      </c>
      <c r="F192" s="53" t="str">
        <f t="shared" si="19"/>
        <v xml:space="preserve"> , </v>
      </c>
      <c r="I192" s="7">
        <f t="shared" ca="1" si="17"/>
        <v>44131</v>
      </c>
      <c r="K192" s="43">
        <f t="shared" ca="1" si="18"/>
        <v>120.82409308692677</v>
      </c>
      <c r="Q192" s="48"/>
      <c r="R192" s="48"/>
    </row>
    <row r="193" spans="1:36" s="8" customFormat="1" x14ac:dyDescent="0.45">
      <c r="D193" s="53">
        <f t="shared" si="12"/>
        <v>199</v>
      </c>
      <c r="F193" s="53" t="str">
        <f t="shared" si="19"/>
        <v xml:space="preserve"> , </v>
      </c>
      <c r="I193" s="57">
        <f t="shared" ca="1" si="17"/>
        <v>44131</v>
      </c>
      <c r="K193" s="58">
        <f t="shared" ca="1" si="18"/>
        <v>120.82409308692677</v>
      </c>
      <c r="Q193" s="50"/>
      <c r="R193" s="50"/>
    </row>
    <row r="194" spans="1:36" s="5" customFormat="1" x14ac:dyDescent="0.45">
      <c r="D194" s="53">
        <f t="shared" ref="D194:D200" si="20">COUNTIF($F$2:$F$200,F195)</f>
        <v>199</v>
      </c>
      <c r="F194" s="53" t="str">
        <f t="shared" si="19"/>
        <v xml:space="preserve"> , </v>
      </c>
      <c r="I194" s="7">
        <f t="shared" ca="1" si="17"/>
        <v>44131</v>
      </c>
      <c r="K194" s="43">
        <f t="shared" ca="1" si="18"/>
        <v>120.82409308692677</v>
      </c>
      <c r="Q194" s="48"/>
      <c r="R194" s="48"/>
    </row>
    <row r="195" spans="1:36" s="8" customFormat="1" x14ac:dyDescent="0.45">
      <c r="D195" s="53">
        <f t="shared" si="20"/>
        <v>199</v>
      </c>
      <c r="F195" s="53" t="str">
        <f t="shared" si="19"/>
        <v xml:space="preserve"> , </v>
      </c>
      <c r="I195" s="57">
        <f t="shared" ca="1" si="17"/>
        <v>44131</v>
      </c>
      <c r="K195" s="58">
        <f t="shared" ca="1" si="18"/>
        <v>120.82409308692677</v>
      </c>
      <c r="Q195" s="50"/>
      <c r="R195" s="50"/>
    </row>
    <row r="196" spans="1:36" s="5" customFormat="1" x14ac:dyDescent="0.45">
      <c r="D196" s="53">
        <f t="shared" si="20"/>
        <v>199</v>
      </c>
      <c r="F196" s="53" t="str">
        <f t="shared" si="19"/>
        <v xml:space="preserve"> , </v>
      </c>
      <c r="I196" s="7">
        <f t="shared" ca="1" si="17"/>
        <v>44131</v>
      </c>
      <c r="K196" s="43">
        <f t="shared" ca="1" si="18"/>
        <v>120.82409308692677</v>
      </c>
      <c r="Q196" s="48"/>
      <c r="R196" s="48"/>
    </row>
    <row r="197" spans="1:36" s="8" customFormat="1" x14ac:dyDescent="0.45">
      <c r="D197" s="53">
        <f t="shared" si="20"/>
        <v>199</v>
      </c>
      <c r="F197" s="53" t="str">
        <f t="shared" si="19"/>
        <v xml:space="preserve"> , </v>
      </c>
      <c r="I197" s="57">
        <f t="shared" ca="1" si="17"/>
        <v>44131</v>
      </c>
      <c r="K197" s="58">
        <f t="shared" ca="1" si="18"/>
        <v>120.82409308692677</v>
      </c>
      <c r="Q197" s="50"/>
      <c r="R197" s="50"/>
    </row>
    <row r="198" spans="1:36" s="5" customFormat="1" x14ac:dyDescent="0.45">
      <c r="D198" s="53">
        <f t="shared" si="20"/>
        <v>199</v>
      </c>
      <c r="F198" s="53" t="str">
        <f t="shared" si="19"/>
        <v xml:space="preserve"> , </v>
      </c>
      <c r="I198" s="7">
        <f t="shared" ca="1" si="17"/>
        <v>44131</v>
      </c>
      <c r="K198" s="43">
        <f t="shared" ca="1" si="18"/>
        <v>120.82409308692677</v>
      </c>
      <c r="Q198" s="48"/>
      <c r="R198" s="48"/>
    </row>
    <row r="199" spans="1:36" s="8" customFormat="1" x14ac:dyDescent="0.45">
      <c r="D199" s="53">
        <f t="shared" si="20"/>
        <v>199</v>
      </c>
      <c r="F199" s="53" t="str">
        <f t="shared" si="19"/>
        <v xml:space="preserve"> , </v>
      </c>
      <c r="I199" s="57">
        <f t="shared" ca="1" si="17"/>
        <v>44131</v>
      </c>
      <c r="K199" s="58">
        <f t="shared" ca="1" si="18"/>
        <v>120.82409308692677</v>
      </c>
      <c r="Q199" s="50"/>
      <c r="R199" s="50"/>
    </row>
    <row r="200" spans="1:36" s="5" customFormat="1" x14ac:dyDescent="0.45">
      <c r="D200" s="53">
        <f t="shared" si="20"/>
        <v>0</v>
      </c>
      <c r="F200" s="53" t="str">
        <f t="shared" si="19"/>
        <v xml:space="preserve"> , </v>
      </c>
      <c r="I200" s="7">
        <f t="shared" ca="1" si="17"/>
        <v>44131</v>
      </c>
      <c r="K200" s="43">
        <f t="shared" ca="1" si="18"/>
        <v>120.82409308692677</v>
      </c>
      <c r="Q200" s="48"/>
      <c r="R200" s="48"/>
    </row>
    <row r="201" spans="1:36" s="11" customFormat="1" x14ac:dyDescent="0.45">
      <c r="A201" s="10" t="s">
        <v>249</v>
      </c>
      <c r="K201" s="44"/>
      <c r="Q201" s="51"/>
      <c r="R201" s="51"/>
    </row>
    <row r="202" spans="1:36" s="6" customFormat="1" x14ac:dyDescent="0.45">
      <c r="K202" s="45"/>
      <c r="Q202" s="52"/>
      <c r="R202" s="52"/>
    </row>
    <row r="203" spans="1:36" s="6" customFormat="1" x14ac:dyDescent="0.45">
      <c r="A203" s="6">
        <f>COUNTIF(A2:A200,"&gt;0")</f>
        <v>0</v>
      </c>
      <c r="B203" s="6">
        <f>COUNTIF(B2:B200, "=Sunday")</f>
        <v>0</v>
      </c>
      <c r="C203" s="6">
        <f>COUNTIF(C2:C200,"*Block A*")</f>
        <v>0</v>
      </c>
      <c r="K203" s="45">
        <f ca="1">COUNTIFS(K2:K200,"&gt;0",K2:K200,"&lt;13")</f>
        <v>0</v>
      </c>
      <c r="L203" s="6">
        <f>COUNTIF(L2:L200,"W")</f>
        <v>0</v>
      </c>
      <c r="M203" s="6">
        <f>COUNTIF(M2:M200,"M")</f>
        <v>0</v>
      </c>
      <c r="N203" s="6">
        <f>COUNTIF(N2:N200,"Alachua")</f>
        <v>0</v>
      </c>
      <c r="O203" s="6">
        <f>COUNTIF(O2:O200,"NW")</f>
        <v>0</v>
      </c>
      <c r="P203" s="6">
        <f>COUNTIF(P2:P200, "ASO - A")</f>
        <v>0</v>
      </c>
      <c r="Q203" s="52" t="e">
        <f>AVERAGE(Q2:Q200)</f>
        <v>#DIV/0!</v>
      </c>
      <c r="R203" s="52" t="e">
        <f>AVERAGE(R2:R200)</f>
        <v>#DIV/0!</v>
      </c>
      <c r="S203" s="6">
        <f>COUNTIF(S2:S200, "Armed Disturbance")</f>
        <v>0</v>
      </c>
      <c r="T203" s="6">
        <f>COUNTIF(T2:T200, "Armed Disturbance")</f>
        <v>0</v>
      </c>
      <c r="U203" s="6">
        <f>COUNTIF(U2:U200,"Y")</f>
        <v>0</v>
      </c>
      <c r="V203" s="6">
        <f>COUNTIF(V2:V200,"Y")</f>
        <v>0</v>
      </c>
      <c r="W203" s="6">
        <f>COUNTIF(W2:W200,"Y")</f>
        <v>0</v>
      </c>
      <c r="Y203" s="6">
        <f>COUNTIF(X2:Y200, "anxiety")</f>
        <v>0</v>
      </c>
      <c r="Z203" s="6">
        <f>COUNTIF(Z2:Z200, "Y")</f>
        <v>0</v>
      </c>
      <c r="AA203" s="6">
        <f>COUNTIF(AA2:AA200, "Y")</f>
        <v>0</v>
      </c>
      <c r="AC203" s="6">
        <f>COUNTIF(AC2:AC200,"Y")</f>
        <v>0</v>
      </c>
      <c r="AD203" s="6">
        <f>COUNTIF(AD2:AD200,"Y")</f>
        <v>0</v>
      </c>
      <c r="AE203" s="6">
        <f>COUNTIF(AE2:AE200,"Y")</f>
        <v>0</v>
      </c>
      <c r="AF203" s="6">
        <f>COUNTIF(AF2:AF200,"N/A")</f>
        <v>0</v>
      </c>
      <c r="AG203" s="6">
        <f>COUNTIF(AG2:AG200,"Meridian")</f>
        <v>0</v>
      </c>
      <c r="AH203" s="6">
        <f>COUNTIF(AH2:AH200,"Y")</f>
        <v>0</v>
      </c>
      <c r="AI203" s="6">
        <f>COUNTIF(AI2:AI200,"Y")</f>
        <v>0</v>
      </c>
      <c r="AJ203" s="6">
        <f>COUNTIF(AJ2:AJ200,"Y")</f>
        <v>0</v>
      </c>
    </row>
    <row r="204" spans="1:36" s="6" customFormat="1" x14ac:dyDescent="0.45">
      <c r="B204" s="6">
        <f>COUNTIF(B4:B201, "=Monday")</f>
        <v>0</v>
      </c>
      <c r="C204" s="6">
        <f>COUNTIF(C2:C200,"*Block B*")</f>
        <v>0</v>
      </c>
      <c r="K204" s="45">
        <f ca="1">COUNTIFS(K2:K200,"&gt;12",K2:K200,"&lt;18")</f>
        <v>0</v>
      </c>
      <c r="L204" s="6">
        <f>COUNTIF(L2:L200,"B")</f>
        <v>0</v>
      </c>
      <c r="M204" s="6">
        <f>COUNTIF(M2:M200,"F")</f>
        <v>0</v>
      </c>
      <c r="N204" s="6">
        <f>COUNTIF(N2:N200,"Archer")</f>
        <v>0</v>
      </c>
      <c r="O204" s="6">
        <f>COUNTIF(O2:O200,"SW")</f>
        <v>0</v>
      </c>
      <c r="P204" s="6">
        <f>COUNTIF(P2:P200, "ASO - B")</f>
        <v>0</v>
      </c>
      <c r="Q204" s="52"/>
      <c r="R204" s="52"/>
      <c r="S204" s="6">
        <f>COUNTIF(S2:S200, "Assist Citizen")</f>
        <v>0</v>
      </c>
      <c r="T204" s="6">
        <f>COUNTIF(T2:T200, "Assist Citizen")</f>
        <v>0</v>
      </c>
      <c r="U204" s="6">
        <f>COUNTIF(U2:U200,"N")</f>
        <v>0</v>
      </c>
      <c r="V204" s="6">
        <f>COUNTIF(V2:V200,"N")</f>
        <v>0</v>
      </c>
      <c r="W204" s="6">
        <f>COUNTIF(W2:W200,"n")</f>
        <v>0</v>
      </c>
      <c r="Y204" s="6">
        <f>COUNTIF(X2:Y200, "Bipolar")</f>
        <v>0</v>
      </c>
      <c r="Z204" s="6">
        <f>COUNTIF(Z2:Z200, "N")</f>
        <v>0</v>
      </c>
      <c r="AA204" s="6">
        <f>COUNTIF(AA2:AA200, "N")</f>
        <v>0</v>
      </c>
      <c r="AC204" s="6">
        <f>COUNTIF(AC2:AC200,"N")</f>
        <v>0</v>
      </c>
      <c r="AD204" s="6">
        <f>COUNTIF(AD2:AD200,"N")</f>
        <v>0</v>
      </c>
      <c r="AE204" s="6">
        <f>COUNTIF(AE2:AE200,"N")</f>
        <v>0</v>
      </c>
      <c r="AF204" s="6">
        <f>COUNTIF(AF2:AF200,"BA")</f>
        <v>0</v>
      </c>
      <c r="AG204" s="6">
        <f>COUNTIF(AG2:AG200,"NFRMC")</f>
        <v>0</v>
      </c>
      <c r="AH204" s="6">
        <f>COUNTIF(AH2:AH200,"N")</f>
        <v>0</v>
      </c>
      <c r="AI204" s="6">
        <f>COUNTIF(AI2:AI200,"N")</f>
        <v>0</v>
      </c>
      <c r="AJ204" s="6">
        <f>COUNTIF(AJ2:AJ200,"N")</f>
        <v>0</v>
      </c>
    </row>
    <row r="205" spans="1:36" s="6" customFormat="1" x14ac:dyDescent="0.45">
      <c r="B205" s="6">
        <f>COUNTIF(B4:B201, "=Tuesday")</f>
        <v>0</v>
      </c>
      <c r="C205" s="6">
        <f>COUNTIF(C2:C200,"*Block C*")</f>
        <v>0</v>
      </c>
      <c r="K205" s="45">
        <f ca="1">COUNTIFS(K2:K200,"&gt;17",K2:K200,"&lt;26")</f>
        <v>0</v>
      </c>
      <c r="L205" s="6">
        <f>COUNTIF(L2:L200,"A")</f>
        <v>0</v>
      </c>
      <c r="M205" s="6">
        <f>COUNTIF(M2:M200,"Other")</f>
        <v>0</v>
      </c>
      <c r="N205" s="6">
        <f>COUNTIF(N2:N200,"Gainesville")</f>
        <v>0</v>
      </c>
      <c r="O205" s="6">
        <f>COUNTIF(O2:O200,"SE")</f>
        <v>0</v>
      </c>
      <c r="P205" s="6">
        <f>COUNTIF(P2:P200, "ASO - C")</f>
        <v>0</v>
      </c>
      <c r="Q205" s="52"/>
      <c r="R205" s="52"/>
      <c r="S205" s="6">
        <f>COUNTIF(S2:S200, "Baker Act")</f>
        <v>0</v>
      </c>
      <c r="T205" s="6">
        <f>COUNTIF(T2:T200, "Baker Act")</f>
        <v>0</v>
      </c>
      <c r="U205" s="6">
        <f>COUNTIF(U2:U200,"Unknown")</f>
        <v>0</v>
      </c>
      <c r="V205" s="6">
        <f>COUNTIF(V2:V200,"Unknown")</f>
        <v>0</v>
      </c>
      <c r="W205" s="6">
        <f>COUNTIF(W2:W200,"unknown")</f>
        <v>0</v>
      </c>
      <c r="Y205" s="6">
        <f>COUNTIF(X2:Y200, "Depressive")</f>
        <v>0</v>
      </c>
      <c r="Z205" s="6">
        <f>COUNTIF(Z2:Z200, "Unknown")</f>
        <v>0</v>
      </c>
      <c r="AA205" s="6">
        <f>COUNTIF(AA2:AA200, "Unknown")</f>
        <v>0</v>
      </c>
      <c r="AC205" s="6">
        <f>COUNTIF(AC2:AC200,"Unknown")</f>
        <v>0</v>
      </c>
      <c r="AD205" s="6">
        <f>COUNTIF(AD2:AD200,"Unknown")</f>
        <v>0</v>
      </c>
      <c r="AE205" s="6">
        <f>COUNTIF(AE2:AE200,"Unknown")</f>
        <v>0</v>
      </c>
      <c r="AF205" s="6">
        <f>COUNTIF(AF2:AF200,"Medical")</f>
        <v>0</v>
      </c>
      <c r="AG205" s="6">
        <f>COUNTIF(AG2:AG200,"Shands")</f>
        <v>0</v>
      </c>
      <c r="AH205" s="6">
        <f>COUNTIF(AH2:AH200,"Unknown")</f>
        <v>0</v>
      </c>
      <c r="AI205" s="6">
        <f>COUNTIF(AI2:AI200,"Unknown")</f>
        <v>0</v>
      </c>
      <c r="AJ205" s="6">
        <f>COUNTIF(AJ2:AJ200,"Unknown")</f>
        <v>0</v>
      </c>
    </row>
    <row r="206" spans="1:36" s="6" customFormat="1" x14ac:dyDescent="0.45">
      <c r="B206" s="6">
        <f>COUNTIF(B4:B201, "=Wednesday")</f>
        <v>0</v>
      </c>
      <c r="C206" s="6">
        <f>COUNTIF(C2:C200,"*Block D*")</f>
        <v>0</v>
      </c>
      <c r="K206" s="45">
        <f ca="1">COUNTIFS(K2:K200,"&gt;25",K2:K200,"&lt;41")</f>
        <v>0</v>
      </c>
      <c r="L206" s="6">
        <f>COUNTIF(L2:L200,"H")</f>
        <v>0</v>
      </c>
      <c r="N206" s="6">
        <f>COUNTIF(N2:N200,"Hawthorne")</f>
        <v>0</v>
      </c>
      <c r="O206" s="6">
        <f>COUNTIF(O2:O200,"NE")</f>
        <v>0</v>
      </c>
      <c r="P206" s="6">
        <f>COUNTIF(P2:P200, "ASO - D")</f>
        <v>0</v>
      </c>
      <c r="Q206" s="52"/>
      <c r="R206" s="52"/>
      <c r="S206" s="6">
        <f>COUNTIF(S2:S200, "Battery")</f>
        <v>0</v>
      </c>
      <c r="T206" s="6">
        <f>COUNTIF(T2:T200, "Battery")</f>
        <v>0</v>
      </c>
      <c r="Y206" s="6">
        <f>COUNTIF(X2:Y200, "Dissociative")</f>
        <v>0</v>
      </c>
      <c r="AF206" s="6">
        <f>COUNTIF(AF2:AF200,"Voluntary")</f>
        <v>0</v>
      </c>
      <c r="AG206" s="6">
        <f>COUNTIF(AG2:AG200,"VA")</f>
        <v>0</v>
      </c>
    </row>
    <row r="207" spans="1:36" s="6" customFormat="1" x14ac:dyDescent="0.45">
      <c r="B207" s="6">
        <f>COUNTIF(B4:B201, "=Thursday")</f>
        <v>0</v>
      </c>
      <c r="C207" s="6">
        <f>COUNTIF(C2:C200,"*Block E*")</f>
        <v>0</v>
      </c>
      <c r="K207" s="45">
        <f ca="1">COUNTIFS(K2:K200,"&gt;40",K2:K200,"&lt;61")</f>
        <v>0</v>
      </c>
      <c r="L207" s="6">
        <f>COUNTIF(L2:L200,"O")</f>
        <v>0</v>
      </c>
      <c r="N207" s="6">
        <f>COUNTIF(N2:N200,"High Springs")</f>
        <v>0</v>
      </c>
      <c r="P207" s="6">
        <f>COUNTIF(P2:P200, "ASO - E")</f>
        <v>0</v>
      </c>
      <c r="Q207" s="52"/>
      <c r="R207" s="52"/>
      <c r="S207" s="6">
        <f>COUNTIF(S2:S200, "Burglary")</f>
        <v>0</v>
      </c>
      <c r="T207" s="6">
        <f>COUNTIF(T2:T200, "Burglary")</f>
        <v>0</v>
      </c>
      <c r="Y207" s="6">
        <f>COUNTIF(X2:Y200, "Obsessive")</f>
        <v>0</v>
      </c>
      <c r="AG207" s="6">
        <f>COUNTIF(AG2:AG200,"Vista")</f>
        <v>0</v>
      </c>
    </row>
    <row r="208" spans="1:36" s="6" customFormat="1" x14ac:dyDescent="0.45">
      <c r="B208" s="6">
        <f>COUNTIF(B4:B201, "=Friday")</f>
        <v>0</v>
      </c>
      <c r="C208" s="6">
        <f>COUNTIF(C2:C200,"*Block F*")</f>
        <v>0</v>
      </c>
      <c r="K208" s="45">
        <f ca="1">COUNTIFS(K2:K200,"&gt;60",K2:K200,"&lt;81")</f>
        <v>0</v>
      </c>
      <c r="N208" s="6">
        <f>COUNTIF(N2:N200,"Jonesville")</f>
        <v>0</v>
      </c>
      <c r="P208" s="6">
        <f>COUNTIF(P2:P200, "ASO - F")</f>
        <v>0</v>
      </c>
      <c r="Q208" s="52"/>
      <c r="R208" s="52"/>
      <c r="S208" s="6">
        <f>COUNTIF(S2:S200, "Disturbance")</f>
        <v>0</v>
      </c>
      <c r="T208" s="6">
        <f>COUNTIF(T2:T200, "Disturbance")</f>
        <v>0</v>
      </c>
      <c r="Y208" s="6">
        <f>COUNTIF(X2:Y200, "Other")</f>
        <v>0</v>
      </c>
    </row>
    <row r="209" spans="2:25" s="6" customFormat="1" x14ac:dyDescent="0.45">
      <c r="B209" s="6">
        <f>COUNTIF(B4:B201, "=Saturday")</f>
        <v>0</v>
      </c>
      <c r="K209" s="45">
        <f ca="1">COUNTIFS(K2:K200,"&gt;80",K2:K200,"&lt;111")</f>
        <v>0</v>
      </c>
      <c r="N209" s="6">
        <f>COUNTIF(N2:N200,"Lacrosse")</f>
        <v>0</v>
      </c>
      <c r="P209" s="6">
        <f>COUNTIF(P2:P200, "ASO - G")</f>
        <v>0</v>
      </c>
      <c r="Q209" s="52"/>
      <c r="R209" s="52"/>
      <c r="S209" s="6">
        <f>COUNTIF(S2:S200, "Domestic")</f>
        <v>0</v>
      </c>
      <c r="T209" s="6">
        <f>COUNTIF(T2:T200, "Domestic")</f>
        <v>0</v>
      </c>
      <c r="Y209" s="6">
        <f>COUNTIF(X2:Y200, "Personality")</f>
        <v>0</v>
      </c>
    </row>
    <row r="210" spans="2:25" s="6" customFormat="1" x14ac:dyDescent="0.45">
      <c r="K210" s="45"/>
      <c r="N210" s="6">
        <f>COUNTIF(N2:N200,"Lochloosa")</f>
        <v>0</v>
      </c>
      <c r="P210" s="6">
        <f>COUNTIF(P2:P200, "ASO - H")</f>
        <v>0</v>
      </c>
      <c r="Q210" s="52"/>
      <c r="R210" s="52"/>
      <c r="S210" s="6">
        <f>COUNTIF(S2:S200, "Medical Emergency")</f>
        <v>0</v>
      </c>
      <c r="T210" s="6">
        <f>COUNTIF(T2:T200, "Medical Emergency")</f>
        <v>0</v>
      </c>
      <c r="Y210" s="6">
        <f>COUNTIF(X2:Y200, "Schizophrenia")</f>
        <v>0</v>
      </c>
    </row>
    <row r="211" spans="2:25" s="6" customFormat="1" x14ac:dyDescent="0.45">
      <c r="K211" s="45"/>
      <c r="N211" s="6">
        <f>COUNTIF(N2:N200,"Orange Heights")</f>
        <v>0</v>
      </c>
      <c r="P211" s="6">
        <f>COUNTIF(P2:P200, "ASO - I")</f>
        <v>0</v>
      </c>
      <c r="Q211" s="52"/>
      <c r="R211" s="52"/>
      <c r="S211" s="6">
        <f>COUNTIF(S2:S200, "Mental Health Crisis Situation ")</f>
        <v>0</v>
      </c>
      <c r="T211" s="6">
        <f>COUNTIF(T2:T200, "Mental Health Crisis Situation ")</f>
        <v>0</v>
      </c>
      <c r="Y211" s="6">
        <f>COUNTIF(X2:Y200, "Somatic")</f>
        <v>0</v>
      </c>
    </row>
    <row r="212" spans="2:25" s="6" customFormat="1" x14ac:dyDescent="0.45">
      <c r="K212" s="45"/>
      <c r="N212" s="6">
        <f>COUNTIF(N2:N200,"Micanopy")</f>
        <v>0</v>
      </c>
      <c r="P212" s="6">
        <f>COUNTIF(P2:P200, "ASO - J")</f>
        <v>0</v>
      </c>
      <c r="Q212" s="52"/>
      <c r="R212" s="52"/>
      <c r="S212" s="6">
        <f>COUNTIF(S2:S200, "Other")</f>
        <v>0</v>
      </c>
      <c r="T212" s="6">
        <f>COUNTIF(T2:T200, "Other")</f>
        <v>0</v>
      </c>
      <c r="Y212" s="6">
        <f>COUNTIF(X2:Y200, "Substance")</f>
        <v>0</v>
      </c>
    </row>
    <row r="213" spans="2:25" s="6" customFormat="1" x14ac:dyDescent="0.45">
      <c r="K213" s="45"/>
      <c r="N213" s="6">
        <f>COUNTIF(N2:N200,"Monteocha")</f>
        <v>0</v>
      </c>
      <c r="P213" s="6">
        <f>COUNTIF(P2:P200, "ASO - M")</f>
        <v>0</v>
      </c>
      <c r="Q213" s="52"/>
      <c r="R213" s="52"/>
      <c r="S213" s="6">
        <f>COUNTIF(S2:S200, "S20")</f>
        <v>0</v>
      </c>
      <c r="T213" s="6">
        <f>COUNTIF(T2:T200, "S20")</f>
        <v>0</v>
      </c>
      <c r="Y213" s="6">
        <f>COUNTIF(X2:Y200, "Trauma")</f>
        <v>0</v>
      </c>
    </row>
    <row r="214" spans="2:25" s="6" customFormat="1" x14ac:dyDescent="0.45">
      <c r="K214" s="45"/>
      <c r="N214" s="6">
        <f>COUNTIF(N2:N200,"Newberry")</f>
        <v>0</v>
      </c>
      <c r="P214" s="6">
        <f>COUNTIF(P2:P200, "GPD")</f>
        <v>0</v>
      </c>
      <c r="Q214" s="52"/>
      <c r="R214" s="52"/>
      <c r="S214" s="6">
        <f>COUNTIF(S2:S200, "Suicide Attempt")</f>
        <v>0</v>
      </c>
      <c r="T214" s="6">
        <f>COUNTIF(T2:T200, "Suicide Attempt")</f>
        <v>0</v>
      </c>
      <c r="Y214" s="6">
        <f>COUNTIF(X2:Y200, "Unknown")</f>
        <v>0</v>
      </c>
    </row>
    <row r="215" spans="2:25" s="6" customFormat="1" x14ac:dyDescent="0.45">
      <c r="K215" s="45"/>
      <c r="N215" s="6">
        <f>COUNTIF(N2:N200,"Waldo")</f>
        <v>0</v>
      </c>
      <c r="P215" s="6">
        <f>COUNTIF(P2:P200, "Other")</f>
        <v>0</v>
      </c>
      <c r="Q215" s="52"/>
      <c r="R215" s="52"/>
      <c r="S215" s="6">
        <f>COUNTIF(S2:S200, "Suspicious Activity")</f>
        <v>0</v>
      </c>
      <c r="T215" s="6">
        <f>COUNTIF(T2:T200, "Suspicious Activity")</f>
        <v>0</v>
      </c>
    </row>
    <row r="216" spans="2:25" s="6" customFormat="1" x14ac:dyDescent="0.45">
      <c r="K216" s="45"/>
      <c r="P216" s="6">
        <f>COUNTIF(P2:P200, "HSPD")</f>
        <v>0</v>
      </c>
      <c r="Q216" s="52"/>
      <c r="R216" s="52"/>
      <c r="S216" s="6">
        <f>COUNTIF(S2:S200, "Theft")</f>
        <v>0</v>
      </c>
      <c r="T216" s="6">
        <f>COUNTIF(T2:T200, "Theft")</f>
        <v>0</v>
      </c>
    </row>
    <row r="217" spans="2:25" s="6" customFormat="1" x14ac:dyDescent="0.45">
      <c r="K217" s="45"/>
      <c r="P217" s="6">
        <f>COUNTIF(P2:P200, "APD")</f>
        <v>0</v>
      </c>
      <c r="Q217" s="52"/>
      <c r="R217" s="52"/>
      <c r="S217" s="6">
        <f>COUNTIF(S2:S200, "Trespassing")</f>
        <v>0</v>
      </c>
      <c r="T217" s="6">
        <f>COUNTIF(T2:T200, "Trespassing")</f>
        <v>0</v>
      </c>
    </row>
    <row r="218" spans="2:25" s="6" customFormat="1" x14ac:dyDescent="0.45">
      <c r="K218" s="45"/>
      <c r="P218" s="6">
        <f>COUNTIF(P2:P200, "UPD")</f>
        <v>0</v>
      </c>
      <c r="Q218" s="52"/>
      <c r="R218" s="52"/>
      <c r="S218" s="6">
        <f>COUNTIF(S2:S200, "Well Being Check")</f>
        <v>0</v>
      </c>
      <c r="T218" s="6">
        <f>COUNTIF(T2:T200, "Well Being Check")</f>
        <v>0</v>
      </c>
    </row>
    <row r="219" spans="2:25" s="6" customFormat="1" x14ac:dyDescent="0.45">
      <c r="K219" s="45"/>
      <c r="P219" s="6">
        <f>COUNTIF(P2:P200, "VA")</f>
        <v>0</v>
      </c>
      <c r="Q219" s="52"/>
      <c r="R219" s="52"/>
    </row>
  </sheetData>
  <conditionalFormatting sqref="AF1 AF201:AF1048576">
    <cfRule type="containsText" priority="3" operator="containsText" text="BA / MA (LEO)">
      <formula>NOT(ISERROR(SEARCH("BA / MA (LEO)",AF1)))</formula>
    </cfRule>
  </conditionalFormatting>
  <conditionalFormatting sqref="AF2:AF200">
    <cfRule type="containsText" dxfId="11" priority="1" operator="containsText" text="BA / MA (LEO)">
      <formula>NOT(ISERROR(SEARCH("BA / MA (LEO)",AF2)))</formula>
    </cfRule>
    <cfRule type="containsText" priority="2" operator="containsText" text="BA / MA (LEO)">
      <formula>NOT(ISERROR(SEARCH("BA / MA (LEO)",AF2)))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3">
        <x14:dataValidation type="list" allowBlank="1" showInputMessage="1" showErrorMessage="1" xr:uid="{00000000-0002-0000-0100-000000000000}">
          <x14:formula1>
            <xm:f>'Statistics &amp; Lists'!$B$8:$B$14</xm:f>
          </x14:formula1>
          <xm:sqref>B2:B200</xm:sqref>
        </x14:dataValidation>
        <x14:dataValidation type="list" allowBlank="1" showInputMessage="1" showErrorMessage="1" xr:uid="{00000000-0002-0000-0100-000001000000}">
          <x14:formula1>
            <xm:f>'Statistics &amp; Lists'!$B$26:$B$31</xm:f>
          </x14:formula1>
          <xm:sqref>C2:C200</xm:sqref>
        </x14:dataValidation>
        <x14:dataValidation type="list" allowBlank="1" showInputMessage="1" showErrorMessage="1" xr:uid="{00000000-0002-0000-0100-000002000000}">
          <x14:formula1>
            <xm:f>'Statistics &amp; Lists'!$B$33:$B$37</xm:f>
          </x14:formula1>
          <xm:sqref>L2:L200</xm:sqref>
        </x14:dataValidation>
        <x14:dataValidation type="list" allowBlank="1" showInputMessage="1" showErrorMessage="1" xr:uid="{00000000-0002-0000-0100-000003000000}">
          <x14:formula1>
            <xm:f>'Statistics &amp; Lists'!$B$46:$B$48</xm:f>
          </x14:formula1>
          <xm:sqref>M2:M200</xm:sqref>
        </x14:dataValidation>
        <x14:dataValidation type="list" allowBlank="1" showInputMessage="1" showErrorMessage="1" xr:uid="{00000000-0002-0000-0100-000004000000}">
          <x14:formula1>
            <xm:f>'Statistics &amp; Lists'!$B$65:$B$67</xm:f>
          </x14:formula1>
          <xm:sqref>U2:U200</xm:sqref>
        </x14:dataValidation>
        <x14:dataValidation type="list" allowBlank="1" showInputMessage="1" showErrorMessage="1" xr:uid="{00000000-0002-0000-0100-000005000000}">
          <x14:formula1>
            <xm:f>'Statistics &amp; Lists'!$B$70:$B$72</xm:f>
          </x14:formula1>
          <xm:sqref>V2:V200</xm:sqref>
        </x14:dataValidation>
        <x14:dataValidation type="list" allowBlank="1" showInputMessage="1" showErrorMessage="1" xr:uid="{00000000-0002-0000-0100-000006000000}">
          <x14:formula1>
            <xm:f>'Statistics &amp; Lists'!$B$75:$B$77</xm:f>
          </x14:formula1>
          <xm:sqref>W2:W200</xm:sqref>
        </x14:dataValidation>
        <x14:dataValidation type="list" allowBlank="1" showInputMessage="1" showErrorMessage="1" xr:uid="{00000000-0002-0000-0100-000007000000}">
          <x14:formula1>
            <xm:f>'Statistics &amp; Lists'!$B$80:$B$93</xm:f>
          </x14:formula1>
          <xm:sqref>N2:N200</xm:sqref>
        </x14:dataValidation>
        <x14:dataValidation type="list" allowBlank="1" showInputMessage="1" showErrorMessage="1" xr:uid="{00000000-0002-0000-0100-000008000000}">
          <x14:formula1>
            <xm:f>'Statistics &amp; Lists'!$B$96:$B$99</xm:f>
          </x14:formula1>
          <xm:sqref>O2:O200</xm:sqref>
        </x14:dataValidation>
        <x14:dataValidation type="list" allowBlank="1" showInputMessage="1" showErrorMessage="1" xr:uid="{00000000-0002-0000-0100-000009000000}">
          <x14:formula1>
            <xm:f>'Statistics &amp; Lists'!$A$102:$A$136</xm:f>
          </x14:formula1>
          <xm:sqref>P2:P200</xm:sqref>
        </x14:dataValidation>
        <x14:dataValidation type="list" allowBlank="1" showInputMessage="1" showErrorMessage="1" xr:uid="{00000000-0002-0000-0100-00000A000000}">
          <x14:formula1>
            <xm:f>'Statistics &amp; Lists'!$B$139:$B$154</xm:f>
          </x14:formula1>
          <xm:sqref>S2:S200</xm:sqref>
        </x14:dataValidation>
        <x14:dataValidation type="list" allowBlank="1" showInputMessage="1" showErrorMessage="1" xr:uid="{00000000-0002-0000-0100-00000B000000}">
          <x14:formula1>
            <xm:f>'Statistics &amp; Lists'!$B$157:$B$172</xm:f>
          </x14:formula1>
          <xm:sqref>T2:T200</xm:sqref>
        </x14:dataValidation>
        <x14:dataValidation type="list" allowBlank="1" showInputMessage="1" showErrorMessage="1" xr:uid="{00000000-0002-0000-0100-00000C000000}">
          <x14:formula1>
            <xm:f>'Statistics &amp; Lists'!$B$197:$B$208</xm:f>
          </x14:formula1>
          <xm:sqref>X2:Y200</xm:sqref>
        </x14:dataValidation>
        <x14:dataValidation type="list" allowBlank="1" showInputMessage="1" showErrorMessage="1" xr:uid="{00000000-0002-0000-0100-00000D000000}">
          <x14:formula1>
            <xm:f>'Statistics &amp; Lists'!$B$211:$B$213</xm:f>
          </x14:formula1>
          <xm:sqref>Z2:Z200</xm:sqref>
        </x14:dataValidation>
        <x14:dataValidation type="list" allowBlank="1" showInputMessage="1" showErrorMessage="1" xr:uid="{00000000-0002-0000-0100-00000E000000}">
          <x14:formula1>
            <xm:f>'Statistics &amp; Lists'!$B$216:$B$218</xm:f>
          </x14:formula1>
          <xm:sqref>AA2:AA200</xm:sqref>
        </x14:dataValidation>
        <x14:dataValidation type="list" allowBlank="1" showInputMessage="1" showErrorMessage="1" xr:uid="{00000000-0002-0000-0100-00000F000000}">
          <x14:formula1>
            <xm:f>'Statistics &amp; Lists'!$B$221:$B$223</xm:f>
          </x14:formula1>
          <xm:sqref>AC2:AC200</xm:sqref>
        </x14:dataValidation>
        <x14:dataValidation type="list" allowBlank="1" showInputMessage="1" showErrorMessage="1" xr:uid="{00000000-0002-0000-0100-000010000000}">
          <x14:formula1>
            <xm:f>'Statistics &amp; Lists'!$B$226:$B$228</xm:f>
          </x14:formula1>
          <xm:sqref>AD2:AD200</xm:sqref>
        </x14:dataValidation>
        <x14:dataValidation type="list" allowBlank="1" showInputMessage="1" showErrorMessage="1" xr:uid="{00000000-0002-0000-0100-000011000000}">
          <x14:formula1>
            <xm:f>'Statistics &amp; Lists'!$B$231:$B$233</xm:f>
          </x14:formula1>
          <xm:sqref>AE2:AE200</xm:sqref>
        </x14:dataValidation>
        <x14:dataValidation type="list" allowBlank="1" showInputMessage="1" showErrorMessage="1" xr:uid="{00000000-0002-0000-0100-000012000000}">
          <x14:formula1>
            <xm:f>'Statistics &amp; Lists'!$B$236:$B$239</xm:f>
          </x14:formula1>
          <xm:sqref>AF2:AF200</xm:sqref>
        </x14:dataValidation>
        <x14:dataValidation type="list" allowBlank="1" showInputMessage="1" showErrorMessage="1" xr:uid="{00000000-0002-0000-0100-000013000000}">
          <x14:formula1>
            <xm:f>'Statistics &amp; Lists'!$B$242:$B$254</xm:f>
          </x14:formula1>
          <xm:sqref>AG2:AG200</xm:sqref>
        </x14:dataValidation>
        <x14:dataValidation type="list" allowBlank="1" showInputMessage="1" showErrorMessage="1" xr:uid="{00000000-0002-0000-0100-000014000000}">
          <x14:formula1>
            <xm:f>'Statistics &amp; Lists'!$B$257:$B$259</xm:f>
          </x14:formula1>
          <xm:sqref>AH2:AH200</xm:sqref>
        </x14:dataValidation>
        <x14:dataValidation type="list" allowBlank="1" showInputMessage="1" showErrorMessage="1" xr:uid="{00000000-0002-0000-0100-000015000000}">
          <x14:formula1>
            <xm:f>'Statistics &amp; Lists'!$B$262:$B$264</xm:f>
          </x14:formula1>
          <xm:sqref>AI2:AI200</xm:sqref>
        </x14:dataValidation>
        <x14:dataValidation type="list" allowBlank="1" showInputMessage="1" showErrorMessage="1" xr:uid="{00000000-0002-0000-0100-000016000000}">
          <x14:formula1>
            <xm:f>'Statistics &amp; Lists'!$B$267:$B$269</xm:f>
          </x14:formula1>
          <xm:sqref>AJ2:AJ200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219"/>
  <sheetViews>
    <sheetView topLeftCell="B1" workbookViewId="0">
      <pane ySplit="1" topLeftCell="A2" activePane="bottomLeft" state="frozen"/>
      <selection activeCell="E1" sqref="E1"/>
      <selection pane="bottomLeft" activeCell="G2" sqref="G2:J2"/>
    </sheetView>
  </sheetViews>
  <sheetFormatPr defaultColWidth="9.19921875" defaultRowHeight="14.25" x14ac:dyDescent="0.45"/>
  <cols>
    <col min="1" max="1" width="17" style="4" customWidth="1"/>
    <col min="2" max="2" width="14.73046875" style="4" customWidth="1"/>
    <col min="3" max="3" width="17" style="4" customWidth="1"/>
    <col min="4" max="4" width="16.73046875" style="4" hidden="1" customWidth="1"/>
    <col min="5" max="5" width="14.46484375" style="4" customWidth="1"/>
    <col min="6" max="6" width="25.265625" style="4" customWidth="1"/>
    <col min="7" max="8" width="14.46484375" style="4" customWidth="1"/>
    <col min="9" max="9" width="9.73046875" style="4" hidden="1" customWidth="1"/>
    <col min="10" max="10" width="9.73046875" style="4" bestFit="1" customWidth="1"/>
    <col min="11" max="11" width="9.19921875" style="46"/>
    <col min="12" max="14" width="9.19921875" style="4"/>
    <col min="15" max="15" width="11.53125" style="4" customWidth="1"/>
    <col min="16" max="16" width="13.265625" style="4" customWidth="1"/>
    <col min="17" max="18" width="9.19921875" style="49"/>
    <col min="19" max="19" width="18.265625" style="4" hidden="1" customWidth="1"/>
    <col min="20" max="20" width="18.73046875" style="4" customWidth="1"/>
    <col min="21" max="21" width="9.19921875" style="4"/>
    <col min="22" max="22" width="9.796875" style="4" customWidth="1"/>
    <col min="23" max="23" width="9.19921875" style="4"/>
    <col min="24" max="25" width="27.59765625" style="4" customWidth="1"/>
    <col min="26" max="26" width="13.46484375" style="4" customWidth="1"/>
    <col min="27" max="27" width="11.796875" style="4" customWidth="1"/>
    <col min="28" max="28" width="13.46484375" style="4" customWidth="1"/>
    <col min="29" max="31" width="9.19921875" style="4"/>
    <col min="32" max="32" width="17.33203125" style="4" customWidth="1"/>
    <col min="33" max="35" width="9.19921875" style="4"/>
    <col min="36" max="36" width="14.19921875" style="4" customWidth="1"/>
    <col min="37" max="37" width="9.19921875" style="4"/>
    <col min="38" max="38" width="27.265625" style="4" customWidth="1"/>
    <col min="39" max="16384" width="9.19921875" style="4"/>
  </cols>
  <sheetData>
    <row r="1" spans="1:38" ht="57" x14ac:dyDescent="0.45">
      <c r="A1" s="2" t="s">
        <v>216</v>
      </c>
      <c r="B1" s="2" t="s">
        <v>0</v>
      </c>
      <c r="C1" s="2" t="s">
        <v>226</v>
      </c>
      <c r="D1" s="2" t="s">
        <v>211</v>
      </c>
      <c r="E1" s="3" t="s">
        <v>217</v>
      </c>
      <c r="F1" s="3" t="s">
        <v>300</v>
      </c>
      <c r="G1" s="3" t="s">
        <v>298</v>
      </c>
      <c r="H1" s="3" t="s">
        <v>299</v>
      </c>
      <c r="I1" s="3" t="s">
        <v>218</v>
      </c>
      <c r="J1" s="2" t="s">
        <v>219</v>
      </c>
      <c r="K1" s="42" t="s">
        <v>220</v>
      </c>
      <c r="L1" s="2" t="s">
        <v>221</v>
      </c>
      <c r="M1" s="2" t="s">
        <v>222</v>
      </c>
      <c r="N1" s="3" t="s">
        <v>151</v>
      </c>
      <c r="O1" s="3" t="s">
        <v>227</v>
      </c>
      <c r="P1" s="3" t="s">
        <v>264</v>
      </c>
      <c r="Q1" s="47" t="s">
        <v>228</v>
      </c>
      <c r="R1" s="47" t="s">
        <v>229</v>
      </c>
      <c r="S1" s="3" t="s">
        <v>270</v>
      </c>
      <c r="T1" s="3" t="s">
        <v>271</v>
      </c>
      <c r="U1" s="3" t="s">
        <v>223</v>
      </c>
      <c r="V1" s="3" t="s">
        <v>224</v>
      </c>
      <c r="W1" s="3" t="s">
        <v>225</v>
      </c>
      <c r="X1" s="3" t="s">
        <v>230</v>
      </c>
      <c r="Y1" s="3" t="s">
        <v>230</v>
      </c>
      <c r="Z1" s="3" t="s">
        <v>231</v>
      </c>
      <c r="AA1" s="3" t="s">
        <v>232</v>
      </c>
      <c r="AB1" s="3" t="s">
        <v>233</v>
      </c>
      <c r="AC1" s="3" t="s">
        <v>234</v>
      </c>
      <c r="AD1" s="3" t="s">
        <v>235</v>
      </c>
      <c r="AE1" s="3" t="s">
        <v>236</v>
      </c>
      <c r="AF1" s="3" t="s">
        <v>274</v>
      </c>
      <c r="AG1" s="3" t="s">
        <v>275</v>
      </c>
      <c r="AH1" s="3" t="s">
        <v>237</v>
      </c>
      <c r="AI1" s="3" t="s">
        <v>238</v>
      </c>
      <c r="AJ1" s="3" t="s">
        <v>276</v>
      </c>
      <c r="AK1" s="3" t="s">
        <v>277</v>
      </c>
      <c r="AL1" s="3" t="s">
        <v>239</v>
      </c>
    </row>
    <row r="2" spans="1:38" s="53" customFormat="1" x14ac:dyDescent="0.45">
      <c r="D2" s="53">
        <f t="shared" ref="D2:D65" si="0">COUNTIF($F$2:$F$200,F3)</f>
        <v>199</v>
      </c>
      <c r="F2" s="53" t="str">
        <f>CONCATENATE(G2," , ",H2)</f>
        <v xml:space="preserve"> , </v>
      </c>
      <c r="I2" s="54"/>
      <c r="J2" s="54"/>
      <c r="K2" s="55">
        <f>(I2-J2)/365.25</f>
        <v>0</v>
      </c>
      <c r="Q2" s="56"/>
      <c r="R2" s="56"/>
    </row>
    <row r="3" spans="1:38" s="8" customFormat="1" x14ac:dyDescent="0.45">
      <c r="D3" s="8">
        <f t="shared" si="0"/>
        <v>199</v>
      </c>
      <c r="F3" s="53" t="str">
        <f t="shared" ref="F3:F66" si="1">CONCATENATE(G3," , ",H3)</f>
        <v xml:space="preserve"> , </v>
      </c>
      <c r="I3" s="57">
        <f t="shared" ref="I3:I66" ca="1" si="2">TODAY()</f>
        <v>44131</v>
      </c>
      <c r="K3" s="58">
        <f t="shared" ref="K3:K66" ca="1" si="3">(I3-J3)/365.25</f>
        <v>120.82409308692677</v>
      </c>
      <c r="Q3" s="50"/>
      <c r="R3" s="50"/>
    </row>
    <row r="4" spans="1:38" s="53" customFormat="1" x14ac:dyDescent="0.45">
      <c r="D4" s="53">
        <f t="shared" si="0"/>
        <v>199</v>
      </c>
      <c r="F4" s="53" t="str">
        <f t="shared" si="1"/>
        <v xml:space="preserve"> , </v>
      </c>
      <c r="I4" s="54">
        <f t="shared" ca="1" si="2"/>
        <v>44131</v>
      </c>
      <c r="K4" s="55">
        <f t="shared" ca="1" si="3"/>
        <v>120.82409308692677</v>
      </c>
      <c r="Q4" s="56"/>
      <c r="R4" s="56"/>
    </row>
    <row r="5" spans="1:38" s="8" customFormat="1" x14ac:dyDescent="0.45">
      <c r="D5" s="8">
        <f t="shared" si="0"/>
        <v>199</v>
      </c>
      <c r="F5" s="53" t="str">
        <f t="shared" si="1"/>
        <v xml:space="preserve"> , </v>
      </c>
      <c r="I5" s="57">
        <f t="shared" ca="1" si="2"/>
        <v>44131</v>
      </c>
      <c r="K5" s="58">
        <f t="shared" ca="1" si="3"/>
        <v>120.82409308692677</v>
      </c>
      <c r="Q5" s="50"/>
      <c r="R5" s="50"/>
    </row>
    <row r="6" spans="1:38" s="53" customFormat="1" x14ac:dyDescent="0.45">
      <c r="D6" s="53">
        <f t="shared" si="0"/>
        <v>199</v>
      </c>
      <c r="F6" s="53" t="str">
        <f t="shared" si="1"/>
        <v xml:space="preserve"> , </v>
      </c>
      <c r="I6" s="54">
        <f t="shared" ca="1" si="2"/>
        <v>44131</v>
      </c>
      <c r="K6" s="55">
        <f t="shared" ca="1" si="3"/>
        <v>120.82409308692677</v>
      </c>
      <c r="Q6" s="56"/>
      <c r="R6" s="56"/>
    </row>
    <row r="7" spans="1:38" s="8" customFormat="1" x14ac:dyDescent="0.45">
      <c r="D7" s="8">
        <f t="shared" si="0"/>
        <v>199</v>
      </c>
      <c r="F7" s="53" t="str">
        <f t="shared" si="1"/>
        <v xml:space="preserve"> , </v>
      </c>
      <c r="I7" s="57">
        <f t="shared" ca="1" si="2"/>
        <v>44131</v>
      </c>
      <c r="K7" s="58">
        <f t="shared" ca="1" si="3"/>
        <v>120.82409308692677</v>
      </c>
      <c r="Q7" s="50"/>
      <c r="R7" s="50"/>
    </row>
    <row r="8" spans="1:38" s="53" customFormat="1" x14ac:dyDescent="0.45">
      <c r="D8" s="53">
        <f t="shared" si="0"/>
        <v>199</v>
      </c>
      <c r="F8" s="53" t="str">
        <f t="shared" si="1"/>
        <v xml:space="preserve"> , </v>
      </c>
      <c r="I8" s="54">
        <f t="shared" ca="1" si="2"/>
        <v>44131</v>
      </c>
      <c r="K8" s="55">
        <f t="shared" ca="1" si="3"/>
        <v>120.82409308692677</v>
      </c>
      <c r="Q8" s="56"/>
      <c r="R8" s="56"/>
    </row>
    <row r="9" spans="1:38" s="8" customFormat="1" x14ac:dyDescent="0.45">
      <c r="D9" s="8">
        <f t="shared" si="0"/>
        <v>199</v>
      </c>
      <c r="F9" s="53" t="str">
        <f t="shared" si="1"/>
        <v xml:space="preserve"> , </v>
      </c>
      <c r="I9" s="57">
        <f t="shared" ca="1" si="2"/>
        <v>44131</v>
      </c>
      <c r="K9" s="58">
        <f t="shared" ca="1" si="3"/>
        <v>120.82409308692677</v>
      </c>
      <c r="Q9" s="50"/>
      <c r="R9" s="50"/>
    </row>
    <row r="10" spans="1:38" s="53" customFormat="1" x14ac:dyDescent="0.45">
      <c r="D10" s="53">
        <f t="shared" si="0"/>
        <v>199</v>
      </c>
      <c r="F10" s="53" t="str">
        <f t="shared" si="1"/>
        <v xml:space="preserve"> , </v>
      </c>
      <c r="I10" s="54">
        <f t="shared" ca="1" si="2"/>
        <v>44131</v>
      </c>
      <c r="K10" s="55">
        <f t="shared" ca="1" si="3"/>
        <v>120.82409308692677</v>
      </c>
      <c r="Q10" s="56"/>
      <c r="R10" s="56"/>
    </row>
    <row r="11" spans="1:38" s="8" customFormat="1" x14ac:dyDescent="0.45">
      <c r="D11" s="8">
        <f t="shared" si="0"/>
        <v>199</v>
      </c>
      <c r="F11" s="53" t="str">
        <f t="shared" si="1"/>
        <v xml:space="preserve"> , </v>
      </c>
      <c r="I11" s="57">
        <f t="shared" ca="1" si="2"/>
        <v>44131</v>
      </c>
      <c r="K11" s="58">
        <f t="shared" ca="1" si="3"/>
        <v>120.82409308692677</v>
      </c>
      <c r="Q11" s="50"/>
      <c r="R11" s="50"/>
    </row>
    <row r="12" spans="1:38" s="53" customFormat="1" x14ac:dyDescent="0.45">
      <c r="D12" s="53">
        <f t="shared" si="0"/>
        <v>199</v>
      </c>
      <c r="F12" s="53" t="str">
        <f t="shared" si="1"/>
        <v xml:space="preserve"> , </v>
      </c>
      <c r="I12" s="54">
        <f t="shared" ca="1" si="2"/>
        <v>44131</v>
      </c>
      <c r="K12" s="55">
        <f t="shared" ca="1" si="3"/>
        <v>120.82409308692677</v>
      </c>
      <c r="Q12" s="56"/>
      <c r="R12" s="56"/>
    </row>
    <row r="13" spans="1:38" s="8" customFormat="1" x14ac:dyDescent="0.45">
      <c r="D13" s="8">
        <f t="shared" si="0"/>
        <v>199</v>
      </c>
      <c r="F13" s="53" t="str">
        <f t="shared" si="1"/>
        <v xml:space="preserve"> , </v>
      </c>
      <c r="I13" s="57">
        <f t="shared" ca="1" si="2"/>
        <v>44131</v>
      </c>
      <c r="K13" s="58">
        <f t="shared" ca="1" si="3"/>
        <v>120.82409308692677</v>
      </c>
      <c r="Q13" s="50"/>
      <c r="R13" s="50"/>
    </row>
    <row r="14" spans="1:38" s="53" customFormat="1" x14ac:dyDescent="0.45">
      <c r="D14" s="53">
        <f t="shared" si="0"/>
        <v>199</v>
      </c>
      <c r="F14" s="53" t="str">
        <f t="shared" si="1"/>
        <v xml:space="preserve"> , </v>
      </c>
      <c r="I14" s="54">
        <f t="shared" ca="1" si="2"/>
        <v>44131</v>
      </c>
      <c r="K14" s="55">
        <f t="shared" ca="1" si="3"/>
        <v>120.82409308692677</v>
      </c>
      <c r="Q14" s="56"/>
      <c r="R14" s="56"/>
    </row>
    <row r="15" spans="1:38" s="8" customFormat="1" x14ac:dyDescent="0.45">
      <c r="D15" s="8">
        <f t="shared" si="0"/>
        <v>199</v>
      </c>
      <c r="F15" s="53" t="str">
        <f t="shared" si="1"/>
        <v xml:space="preserve"> , </v>
      </c>
      <c r="I15" s="57">
        <f t="shared" ca="1" si="2"/>
        <v>44131</v>
      </c>
      <c r="K15" s="58">
        <f t="shared" ca="1" si="3"/>
        <v>120.82409308692677</v>
      </c>
      <c r="Q15" s="50"/>
      <c r="R15" s="50"/>
    </row>
    <row r="16" spans="1:38" s="5" customFormat="1" x14ac:dyDescent="0.45">
      <c r="D16" s="53">
        <f t="shared" si="0"/>
        <v>199</v>
      </c>
      <c r="F16" s="53" t="str">
        <f t="shared" si="1"/>
        <v xml:space="preserve"> , </v>
      </c>
      <c r="I16" s="7">
        <f t="shared" ca="1" si="2"/>
        <v>44131</v>
      </c>
      <c r="K16" s="43">
        <f t="shared" ca="1" si="3"/>
        <v>120.82409308692677</v>
      </c>
      <c r="Q16" s="48"/>
      <c r="R16" s="48"/>
    </row>
    <row r="17" spans="4:18" s="8" customFormat="1" x14ac:dyDescent="0.45">
      <c r="D17" s="8">
        <f t="shared" si="0"/>
        <v>199</v>
      </c>
      <c r="F17" s="53" t="str">
        <f t="shared" si="1"/>
        <v xml:space="preserve"> , </v>
      </c>
      <c r="I17" s="57">
        <f t="shared" ca="1" si="2"/>
        <v>44131</v>
      </c>
      <c r="K17" s="58">
        <f t="shared" ca="1" si="3"/>
        <v>120.82409308692677</v>
      </c>
      <c r="Q17" s="50"/>
      <c r="R17" s="50"/>
    </row>
    <row r="18" spans="4:18" s="5" customFormat="1" x14ac:dyDescent="0.45">
      <c r="D18" s="53">
        <f t="shared" si="0"/>
        <v>199</v>
      </c>
      <c r="F18" s="53" t="str">
        <f t="shared" si="1"/>
        <v xml:space="preserve"> , </v>
      </c>
      <c r="I18" s="7">
        <f t="shared" ca="1" si="2"/>
        <v>44131</v>
      </c>
      <c r="K18" s="43">
        <f t="shared" ca="1" si="3"/>
        <v>120.82409308692677</v>
      </c>
      <c r="Q18" s="48"/>
      <c r="R18" s="48"/>
    </row>
    <row r="19" spans="4:18" s="8" customFormat="1" x14ac:dyDescent="0.45">
      <c r="D19" s="53">
        <f t="shared" si="0"/>
        <v>199</v>
      </c>
      <c r="F19" s="53" t="str">
        <f t="shared" si="1"/>
        <v xml:space="preserve"> , </v>
      </c>
      <c r="I19" s="57">
        <f t="shared" ca="1" si="2"/>
        <v>44131</v>
      </c>
      <c r="K19" s="58">
        <f t="shared" ca="1" si="3"/>
        <v>120.82409308692677</v>
      </c>
      <c r="Q19" s="50"/>
      <c r="R19" s="50"/>
    </row>
    <row r="20" spans="4:18" s="5" customFormat="1" x14ac:dyDescent="0.45">
      <c r="D20" s="53">
        <f t="shared" si="0"/>
        <v>199</v>
      </c>
      <c r="F20" s="53" t="str">
        <f t="shared" si="1"/>
        <v xml:space="preserve"> , </v>
      </c>
      <c r="I20" s="7">
        <f t="shared" ca="1" si="2"/>
        <v>44131</v>
      </c>
      <c r="K20" s="43">
        <f t="shared" ca="1" si="3"/>
        <v>120.82409308692677</v>
      </c>
      <c r="Q20" s="48"/>
      <c r="R20" s="48"/>
    </row>
    <row r="21" spans="4:18" s="8" customFormat="1" x14ac:dyDescent="0.45">
      <c r="D21" s="53">
        <f t="shared" si="0"/>
        <v>199</v>
      </c>
      <c r="F21" s="53" t="str">
        <f t="shared" si="1"/>
        <v xml:space="preserve"> , </v>
      </c>
      <c r="I21" s="57">
        <f t="shared" ca="1" si="2"/>
        <v>44131</v>
      </c>
      <c r="K21" s="58">
        <f t="shared" ca="1" si="3"/>
        <v>120.82409308692677</v>
      </c>
      <c r="Q21" s="50"/>
      <c r="R21" s="50"/>
    </row>
    <row r="22" spans="4:18" s="5" customFormat="1" x14ac:dyDescent="0.45">
      <c r="D22" s="53">
        <f t="shared" si="0"/>
        <v>199</v>
      </c>
      <c r="F22" s="53" t="str">
        <f t="shared" si="1"/>
        <v xml:space="preserve"> , </v>
      </c>
      <c r="I22" s="7">
        <f t="shared" ca="1" si="2"/>
        <v>44131</v>
      </c>
      <c r="K22" s="43">
        <f t="shared" ca="1" si="3"/>
        <v>120.82409308692677</v>
      </c>
      <c r="Q22" s="48"/>
      <c r="R22" s="48"/>
    </row>
    <row r="23" spans="4:18" s="8" customFormat="1" x14ac:dyDescent="0.45">
      <c r="D23" s="53">
        <f t="shared" si="0"/>
        <v>199</v>
      </c>
      <c r="F23" s="53" t="str">
        <f t="shared" si="1"/>
        <v xml:space="preserve"> , </v>
      </c>
      <c r="I23" s="57">
        <f t="shared" ca="1" si="2"/>
        <v>44131</v>
      </c>
      <c r="K23" s="58">
        <f t="shared" ca="1" si="3"/>
        <v>120.82409308692677</v>
      </c>
      <c r="Q23" s="50"/>
      <c r="R23" s="50"/>
    </row>
    <row r="24" spans="4:18" s="5" customFormat="1" x14ac:dyDescent="0.45">
      <c r="D24" s="53">
        <f t="shared" si="0"/>
        <v>199</v>
      </c>
      <c r="F24" s="53" t="str">
        <f t="shared" si="1"/>
        <v xml:space="preserve"> , </v>
      </c>
      <c r="I24" s="7">
        <f t="shared" ca="1" si="2"/>
        <v>44131</v>
      </c>
      <c r="K24" s="43">
        <f t="shared" ca="1" si="3"/>
        <v>120.82409308692677</v>
      </c>
      <c r="Q24" s="48"/>
      <c r="R24" s="48"/>
    </row>
    <row r="25" spans="4:18" s="8" customFormat="1" x14ac:dyDescent="0.45">
      <c r="D25" s="53">
        <f t="shared" si="0"/>
        <v>199</v>
      </c>
      <c r="F25" s="53" t="str">
        <f t="shared" si="1"/>
        <v xml:space="preserve"> , </v>
      </c>
      <c r="I25" s="57">
        <f t="shared" ca="1" si="2"/>
        <v>44131</v>
      </c>
      <c r="K25" s="58">
        <f t="shared" ca="1" si="3"/>
        <v>120.82409308692677</v>
      </c>
      <c r="Q25" s="50"/>
      <c r="R25" s="50"/>
    </row>
    <row r="26" spans="4:18" s="5" customFormat="1" x14ac:dyDescent="0.45">
      <c r="D26" s="53">
        <f t="shared" si="0"/>
        <v>199</v>
      </c>
      <c r="F26" s="53" t="str">
        <f t="shared" si="1"/>
        <v xml:space="preserve"> , </v>
      </c>
      <c r="I26" s="7">
        <f t="shared" ca="1" si="2"/>
        <v>44131</v>
      </c>
      <c r="K26" s="43">
        <f t="shared" ca="1" si="3"/>
        <v>120.82409308692677</v>
      </c>
      <c r="Q26" s="48"/>
      <c r="R26" s="48"/>
    </row>
    <row r="27" spans="4:18" s="8" customFormat="1" x14ac:dyDescent="0.45">
      <c r="D27" s="53">
        <f t="shared" si="0"/>
        <v>199</v>
      </c>
      <c r="F27" s="53" t="str">
        <f t="shared" si="1"/>
        <v xml:space="preserve"> , </v>
      </c>
      <c r="I27" s="57">
        <f t="shared" ca="1" si="2"/>
        <v>44131</v>
      </c>
      <c r="K27" s="58">
        <f t="shared" ca="1" si="3"/>
        <v>120.82409308692677</v>
      </c>
      <c r="Q27" s="50"/>
      <c r="R27" s="50"/>
    </row>
    <row r="28" spans="4:18" s="5" customFormat="1" x14ac:dyDescent="0.45">
      <c r="D28" s="53">
        <f t="shared" si="0"/>
        <v>199</v>
      </c>
      <c r="F28" s="53" t="str">
        <f t="shared" si="1"/>
        <v xml:space="preserve"> , </v>
      </c>
      <c r="I28" s="7">
        <f t="shared" ca="1" si="2"/>
        <v>44131</v>
      </c>
      <c r="K28" s="43">
        <f t="shared" ca="1" si="3"/>
        <v>120.82409308692677</v>
      </c>
      <c r="Q28" s="48"/>
      <c r="R28" s="48"/>
    </row>
    <row r="29" spans="4:18" s="8" customFormat="1" x14ac:dyDescent="0.45">
      <c r="D29" s="53">
        <f t="shared" si="0"/>
        <v>199</v>
      </c>
      <c r="F29" s="53" t="str">
        <f t="shared" si="1"/>
        <v xml:space="preserve"> , </v>
      </c>
      <c r="I29" s="57">
        <f t="shared" ca="1" si="2"/>
        <v>44131</v>
      </c>
      <c r="K29" s="58">
        <f t="shared" ca="1" si="3"/>
        <v>120.82409308692677</v>
      </c>
      <c r="Q29" s="50"/>
      <c r="R29" s="50"/>
    </row>
    <row r="30" spans="4:18" s="5" customFormat="1" x14ac:dyDescent="0.45">
      <c r="D30" s="53">
        <f t="shared" si="0"/>
        <v>199</v>
      </c>
      <c r="F30" s="53" t="str">
        <f t="shared" si="1"/>
        <v xml:space="preserve"> , </v>
      </c>
      <c r="I30" s="7">
        <f t="shared" ca="1" si="2"/>
        <v>44131</v>
      </c>
      <c r="K30" s="43">
        <f t="shared" ca="1" si="3"/>
        <v>120.82409308692677</v>
      </c>
      <c r="Q30" s="48"/>
      <c r="R30" s="48"/>
    </row>
    <row r="31" spans="4:18" s="8" customFormat="1" x14ac:dyDescent="0.45">
      <c r="D31" s="53">
        <f t="shared" si="0"/>
        <v>199</v>
      </c>
      <c r="F31" s="53" t="str">
        <f t="shared" si="1"/>
        <v xml:space="preserve"> , </v>
      </c>
      <c r="I31" s="57">
        <f ca="1">TODAY()</f>
        <v>44131</v>
      </c>
      <c r="K31" s="58">
        <f t="shared" ca="1" si="3"/>
        <v>120.82409308692677</v>
      </c>
      <c r="Q31" s="50"/>
      <c r="R31" s="50"/>
    </row>
    <row r="32" spans="4:18" s="5" customFormat="1" x14ac:dyDescent="0.45">
      <c r="D32" s="53">
        <f t="shared" si="0"/>
        <v>199</v>
      </c>
      <c r="F32" s="53" t="str">
        <f t="shared" si="1"/>
        <v xml:space="preserve"> , </v>
      </c>
      <c r="I32" s="7">
        <f t="shared" ca="1" si="2"/>
        <v>44131</v>
      </c>
      <c r="K32" s="43">
        <f t="shared" ca="1" si="3"/>
        <v>120.82409308692677</v>
      </c>
      <c r="Q32" s="48"/>
      <c r="R32" s="48"/>
    </row>
    <row r="33" spans="4:18" s="8" customFormat="1" x14ac:dyDescent="0.45">
      <c r="D33" s="53">
        <f t="shared" si="0"/>
        <v>199</v>
      </c>
      <c r="F33" s="53" t="str">
        <f t="shared" si="1"/>
        <v xml:space="preserve"> , </v>
      </c>
      <c r="I33" s="57">
        <f t="shared" ca="1" si="2"/>
        <v>44131</v>
      </c>
      <c r="K33" s="58">
        <f t="shared" ca="1" si="3"/>
        <v>120.82409308692677</v>
      </c>
      <c r="Q33" s="50"/>
      <c r="R33" s="50"/>
    </row>
    <row r="34" spans="4:18" s="5" customFormat="1" x14ac:dyDescent="0.45">
      <c r="D34" s="53">
        <f t="shared" si="0"/>
        <v>199</v>
      </c>
      <c r="F34" s="53" t="str">
        <f t="shared" si="1"/>
        <v xml:space="preserve"> , </v>
      </c>
      <c r="I34" s="7">
        <f t="shared" ca="1" si="2"/>
        <v>44131</v>
      </c>
      <c r="K34" s="43">
        <f t="shared" ca="1" si="3"/>
        <v>120.82409308692677</v>
      </c>
      <c r="Q34" s="48"/>
      <c r="R34" s="48"/>
    </row>
    <row r="35" spans="4:18" s="8" customFormat="1" x14ac:dyDescent="0.45">
      <c r="D35" s="53">
        <f t="shared" si="0"/>
        <v>199</v>
      </c>
      <c r="F35" s="53" t="str">
        <f t="shared" si="1"/>
        <v xml:space="preserve"> , </v>
      </c>
      <c r="I35" s="57">
        <f t="shared" ca="1" si="2"/>
        <v>44131</v>
      </c>
      <c r="K35" s="58">
        <f t="shared" ca="1" si="3"/>
        <v>120.82409308692677</v>
      </c>
      <c r="Q35" s="50"/>
      <c r="R35" s="50"/>
    </row>
    <row r="36" spans="4:18" s="5" customFormat="1" x14ac:dyDescent="0.45">
      <c r="D36" s="53">
        <f t="shared" si="0"/>
        <v>199</v>
      </c>
      <c r="F36" s="53" t="str">
        <f t="shared" si="1"/>
        <v xml:space="preserve"> , </v>
      </c>
      <c r="I36" s="7">
        <f t="shared" ca="1" si="2"/>
        <v>44131</v>
      </c>
      <c r="K36" s="43">
        <f ca="1">(I36-J36)/365.25</f>
        <v>120.82409308692677</v>
      </c>
      <c r="Q36" s="48"/>
      <c r="R36" s="48"/>
    </row>
    <row r="37" spans="4:18" s="8" customFormat="1" x14ac:dyDescent="0.45">
      <c r="D37" s="53">
        <f t="shared" si="0"/>
        <v>199</v>
      </c>
      <c r="F37" s="53" t="str">
        <f t="shared" si="1"/>
        <v xml:space="preserve"> , </v>
      </c>
      <c r="I37" s="57">
        <f t="shared" ca="1" si="2"/>
        <v>44131</v>
      </c>
      <c r="K37" s="58">
        <f t="shared" ca="1" si="3"/>
        <v>120.82409308692677</v>
      </c>
      <c r="Q37" s="50"/>
      <c r="R37" s="50"/>
    </row>
    <row r="38" spans="4:18" s="5" customFormat="1" x14ac:dyDescent="0.45">
      <c r="D38" s="53">
        <f t="shared" si="0"/>
        <v>199</v>
      </c>
      <c r="F38" s="53" t="str">
        <f t="shared" si="1"/>
        <v xml:space="preserve"> , </v>
      </c>
      <c r="I38" s="7">
        <f t="shared" ca="1" si="2"/>
        <v>44131</v>
      </c>
      <c r="K38" s="43">
        <f t="shared" ca="1" si="3"/>
        <v>120.82409308692677</v>
      </c>
      <c r="Q38" s="48"/>
      <c r="R38" s="48"/>
    </row>
    <row r="39" spans="4:18" s="8" customFormat="1" x14ac:dyDescent="0.45">
      <c r="D39" s="53">
        <f t="shared" si="0"/>
        <v>199</v>
      </c>
      <c r="F39" s="53" t="str">
        <f t="shared" si="1"/>
        <v xml:space="preserve"> , </v>
      </c>
      <c r="I39" s="57">
        <f t="shared" ca="1" si="2"/>
        <v>44131</v>
      </c>
      <c r="K39" s="58">
        <f t="shared" ca="1" si="3"/>
        <v>120.82409308692677</v>
      </c>
      <c r="Q39" s="50"/>
      <c r="R39" s="50"/>
    </row>
    <row r="40" spans="4:18" s="5" customFormat="1" x14ac:dyDescent="0.45">
      <c r="D40" s="53">
        <f t="shared" si="0"/>
        <v>199</v>
      </c>
      <c r="F40" s="53" t="str">
        <f t="shared" si="1"/>
        <v xml:space="preserve"> , </v>
      </c>
      <c r="I40" s="7">
        <f t="shared" ca="1" si="2"/>
        <v>44131</v>
      </c>
      <c r="K40" s="43">
        <f t="shared" ca="1" si="3"/>
        <v>120.82409308692677</v>
      </c>
      <c r="Q40" s="48"/>
      <c r="R40" s="48"/>
    </row>
    <row r="41" spans="4:18" s="8" customFormat="1" x14ac:dyDescent="0.45">
      <c r="D41" s="53">
        <f t="shared" si="0"/>
        <v>199</v>
      </c>
      <c r="F41" s="53" t="str">
        <f t="shared" si="1"/>
        <v xml:space="preserve"> , </v>
      </c>
      <c r="I41" s="57">
        <f t="shared" ca="1" si="2"/>
        <v>44131</v>
      </c>
      <c r="K41" s="58">
        <f t="shared" ca="1" si="3"/>
        <v>120.82409308692677</v>
      </c>
      <c r="Q41" s="50"/>
      <c r="R41" s="50"/>
    </row>
    <row r="42" spans="4:18" s="5" customFormat="1" x14ac:dyDescent="0.45">
      <c r="D42" s="53">
        <f t="shared" si="0"/>
        <v>199</v>
      </c>
      <c r="F42" s="53" t="str">
        <f t="shared" si="1"/>
        <v xml:space="preserve"> , </v>
      </c>
      <c r="I42" s="7">
        <f t="shared" ca="1" si="2"/>
        <v>44131</v>
      </c>
      <c r="K42" s="43">
        <f t="shared" ca="1" si="3"/>
        <v>120.82409308692677</v>
      </c>
      <c r="Q42" s="48"/>
      <c r="R42" s="48"/>
    </row>
    <row r="43" spans="4:18" s="8" customFormat="1" x14ac:dyDescent="0.45">
      <c r="D43" s="53">
        <f t="shared" si="0"/>
        <v>199</v>
      </c>
      <c r="F43" s="53" t="str">
        <f t="shared" si="1"/>
        <v xml:space="preserve"> , </v>
      </c>
      <c r="I43" s="57">
        <f t="shared" ca="1" si="2"/>
        <v>44131</v>
      </c>
      <c r="K43" s="58">
        <f t="shared" ca="1" si="3"/>
        <v>120.82409308692677</v>
      </c>
      <c r="Q43" s="50"/>
      <c r="R43" s="50"/>
    </row>
    <row r="44" spans="4:18" s="5" customFormat="1" x14ac:dyDescent="0.45">
      <c r="D44" s="53">
        <f t="shared" si="0"/>
        <v>199</v>
      </c>
      <c r="F44" s="53" t="str">
        <f t="shared" si="1"/>
        <v xml:space="preserve"> , </v>
      </c>
      <c r="I44" s="7">
        <f t="shared" ca="1" si="2"/>
        <v>44131</v>
      </c>
      <c r="K44" s="43">
        <f t="shared" ca="1" si="3"/>
        <v>120.82409308692677</v>
      </c>
      <c r="Q44" s="48"/>
      <c r="R44" s="48"/>
    </row>
    <row r="45" spans="4:18" s="8" customFormat="1" x14ac:dyDescent="0.45">
      <c r="D45" s="53">
        <f t="shared" si="0"/>
        <v>199</v>
      </c>
      <c r="F45" s="53" t="str">
        <f t="shared" si="1"/>
        <v xml:space="preserve"> , </v>
      </c>
      <c r="I45" s="57">
        <f t="shared" ca="1" si="2"/>
        <v>44131</v>
      </c>
      <c r="K45" s="58">
        <f t="shared" ca="1" si="3"/>
        <v>120.82409308692677</v>
      </c>
      <c r="Q45" s="50"/>
      <c r="R45" s="50"/>
    </row>
    <row r="46" spans="4:18" s="5" customFormat="1" x14ac:dyDescent="0.45">
      <c r="D46" s="53">
        <f t="shared" si="0"/>
        <v>199</v>
      </c>
      <c r="F46" s="53" t="str">
        <f t="shared" si="1"/>
        <v xml:space="preserve"> , </v>
      </c>
      <c r="I46" s="7">
        <f t="shared" ca="1" si="2"/>
        <v>44131</v>
      </c>
      <c r="K46" s="43">
        <f t="shared" ca="1" si="3"/>
        <v>120.82409308692677</v>
      </c>
      <c r="Q46" s="48"/>
      <c r="R46" s="48"/>
    </row>
    <row r="47" spans="4:18" s="8" customFormat="1" x14ac:dyDescent="0.45">
      <c r="D47" s="53">
        <f t="shared" si="0"/>
        <v>199</v>
      </c>
      <c r="F47" s="53" t="str">
        <f t="shared" si="1"/>
        <v xml:space="preserve"> , </v>
      </c>
      <c r="I47" s="57">
        <f ca="1">TODAY()</f>
        <v>44131</v>
      </c>
      <c r="K47" s="58">
        <f t="shared" ca="1" si="3"/>
        <v>120.82409308692677</v>
      </c>
      <c r="Q47" s="50"/>
      <c r="R47" s="50"/>
    </row>
    <row r="48" spans="4:18" s="5" customFormat="1" x14ac:dyDescent="0.45">
      <c r="D48" s="53">
        <f t="shared" si="0"/>
        <v>199</v>
      </c>
      <c r="F48" s="53" t="str">
        <f t="shared" si="1"/>
        <v xml:space="preserve"> , </v>
      </c>
      <c r="I48" s="7">
        <f t="shared" ca="1" si="2"/>
        <v>44131</v>
      </c>
      <c r="K48" s="43">
        <f t="shared" ca="1" si="3"/>
        <v>120.82409308692677</v>
      </c>
      <c r="Q48" s="48"/>
      <c r="R48" s="48"/>
    </row>
    <row r="49" spans="4:18" s="8" customFormat="1" x14ac:dyDescent="0.45">
      <c r="D49" s="53">
        <f t="shared" si="0"/>
        <v>199</v>
      </c>
      <c r="F49" s="53" t="str">
        <f t="shared" si="1"/>
        <v xml:space="preserve"> , </v>
      </c>
      <c r="I49" s="57">
        <f t="shared" ca="1" si="2"/>
        <v>44131</v>
      </c>
      <c r="K49" s="58">
        <f t="shared" ca="1" si="3"/>
        <v>120.82409308692677</v>
      </c>
      <c r="Q49" s="50"/>
      <c r="R49" s="50"/>
    </row>
    <row r="50" spans="4:18" s="5" customFormat="1" x14ac:dyDescent="0.45">
      <c r="D50" s="53">
        <f t="shared" si="0"/>
        <v>199</v>
      </c>
      <c r="F50" s="53" t="str">
        <f t="shared" si="1"/>
        <v xml:space="preserve"> , </v>
      </c>
      <c r="I50" s="7">
        <f t="shared" ca="1" si="2"/>
        <v>44131</v>
      </c>
      <c r="K50" s="43">
        <f t="shared" ca="1" si="3"/>
        <v>120.82409308692677</v>
      </c>
      <c r="Q50" s="48"/>
      <c r="R50" s="48"/>
    </row>
    <row r="51" spans="4:18" s="8" customFormat="1" x14ac:dyDescent="0.45">
      <c r="D51" s="53">
        <f t="shared" si="0"/>
        <v>199</v>
      </c>
      <c r="F51" s="53" t="str">
        <f t="shared" si="1"/>
        <v xml:space="preserve"> , </v>
      </c>
      <c r="I51" s="57">
        <f t="shared" ca="1" si="2"/>
        <v>44131</v>
      </c>
      <c r="K51" s="58">
        <f t="shared" ca="1" si="3"/>
        <v>120.82409308692677</v>
      </c>
      <c r="Q51" s="50"/>
      <c r="R51" s="50"/>
    </row>
    <row r="52" spans="4:18" s="5" customFormat="1" x14ac:dyDescent="0.45">
      <c r="D52" s="53">
        <f t="shared" si="0"/>
        <v>199</v>
      </c>
      <c r="F52" s="53" t="str">
        <f t="shared" si="1"/>
        <v xml:space="preserve"> , </v>
      </c>
      <c r="I52" s="7">
        <f t="shared" ca="1" si="2"/>
        <v>44131</v>
      </c>
      <c r="K52" s="43">
        <f t="shared" ca="1" si="3"/>
        <v>120.82409308692677</v>
      </c>
      <c r="Q52" s="48"/>
      <c r="R52" s="48"/>
    </row>
    <row r="53" spans="4:18" s="8" customFormat="1" x14ac:dyDescent="0.45">
      <c r="D53" s="53">
        <f t="shared" si="0"/>
        <v>199</v>
      </c>
      <c r="F53" s="53" t="str">
        <f t="shared" si="1"/>
        <v xml:space="preserve"> , </v>
      </c>
      <c r="I53" s="57">
        <f t="shared" ca="1" si="2"/>
        <v>44131</v>
      </c>
      <c r="K53" s="58">
        <f t="shared" ca="1" si="3"/>
        <v>120.82409308692677</v>
      </c>
      <c r="Q53" s="50"/>
      <c r="R53" s="50"/>
    </row>
    <row r="54" spans="4:18" s="5" customFormat="1" x14ac:dyDescent="0.45">
      <c r="D54" s="53">
        <f t="shared" si="0"/>
        <v>199</v>
      </c>
      <c r="F54" s="53" t="str">
        <f t="shared" si="1"/>
        <v xml:space="preserve"> , </v>
      </c>
      <c r="I54" s="7">
        <f t="shared" ca="1" si="2"/>
        <v>44131</v>
      </c>
      <c r="K54" s="43">
        <f t="shared" ca="1" si="3"/>
        <v>120.82409308692677</v>
      </c>
      <c r="Q54" s="48"/>
      <c r="R54" s="48"/>
    </row>
    <row r="55" spans="4:18" s="8" customFormat="1" x14ac:dyDescent="0.45">
      <c r="D55" s="53">
        <f t="shared" si="0"/>
        <v>199</v>
      </c>
      <c r="F55" s="53" t="str">
        <f t="shared" si="1"/>
        <v xml:space="preserve"> , </v>
      </c>
      <c r="I55" s="57">
        <f t="shared" ca="1" si="2"/>
        <v>44131</v>
      </c>
      <c r="K55" s="58">
        <f t="shared" ca="1" si="3"/>
        <v>120.82409308692677</v>
      </c>
      <c r="Q55" s="50"/>
      <c r="R55" s="50"/>
    </row>
    <row r="56" spans="4:18" s="5" customFormat="1" x14ac:dyDescent="0.45">
      <c r="D56" s="53">
        <f t="shared" si="0"/>
        <v>199</v>
      </c>
      <c r="F56" s="53" t="str">
        <f t="shared" si="1"/>
        <v xml:space="preserve"> , </v>
      </c>
      <c r="I56" s="7">
        <f t="shared" ca="1" si="2"/>
        <v>44131</v>
      </c>
      <c r="K56" s="43">
        <f t="shared" ca="1" si="3"/>
        <v>120.82409308692677</v>
      </c>
      <c r="Q56" s="48"/>
      <c r="R56" s="48"/>
    </row>
    <row r="57" spans="4:18" s="8" customFormat="1" x14ac:dyDescent="0.45">
      <c r="D57" s="53">
        <f t="shared" si="0"/>
        <v>199</v>
      </c>
      <c r="F57" s="53" t="str">
        <f t="shared" si="1"/>
        <v xml:space="preserve"> , </v>
      </c>
      <c r="I57" s="57">
        <f t="shared" ca="1" si="2"/>
        <v>44131</v>
      </c>
      <c r="K57" s="58">
        <f t="shared" ca="1" si="3"/>
        <v>120.82409308692677</v>
      </c>
      <c r="Q57" s="50"/>
      <c r="R57" s="50"/>
    </row>
    <row r="58" spans="4:18" s="5" customFormat="1" x14ac:dyDescent="0.45">
      <c r="D58" s="53">
        <f t="shared" si="0"/>
        <v>199</v>
      </c>
      <c r="F58" s="53" t="str">
        <f t="shared" si="1"/>
        <v xml:space="preserve"> , </v>
      </c>
      <c r="I58" s="7">
        <f t="shared" ca="1" si="2"/>
        <v>44131</v>
      </c>
      <c r="K58" s="43">
        <f ca="1">(I58-J58)/365.25</f>
        <v>120.82409308692677</v>
      </c>
      <c r="Q58" s="48"/>
      <c r="R58" s="48"/>
    </row>
    <row r="59" spans="4:18" s="8" customFormat="1" x14ac:dyDescent="0.45">
      <c r="D59" s="53">
        <f t="shared" si="0"/>
        <v>199</v>
      </c>
      <c r="F59" s="53" t="str">
        <f t="shared" si="1"/>
        <v xml:space="preserve"> , </v>
      </c>
      <c r="I59" s="57">
        <f t="shared" ca="1" si="2"/>
        <v>44131</v>
      </c>
      <c r="K59" s="58">
        <f t="shared" ca="1" si="3"/>
        <v>120.82409308692677</v>
      </c>
      <c r="Q59" s="50"/>
      <c r="R59" s="50"/>
    </row>
    <row r="60" spans="4:18" s="5" customFormat="1" x14ac:dyDescent="0.45">
      <c r="D60" s="53">
        <f t="shared" si="0"/>
        <v>199</v>
      </c>
      <c r="F60" s="53" t="str">
        <f t="shared" si="1"/>
        <v xml:space="preserve"> , </v>
      </c>
      <c r="I60" s="7">
        <f t="shared" ca="1" si="2"/>
        <v>44131</v>
      </c>
      <c r="K60" s="43">
        <f t="shared" ca="1" si="3"/>
        <v>120.82409308692677</v>
      </c>
      <c r="Q60" s="48"/>
      <c r="R60" s="48"/>
    </row>
    <row r="61" spans="4:18" s="8" customFormat="1" x14ac:dyDescent="0.45">
      <c r="D61" s="53">
        <f t="shared" si="0"/>
        <v>199</v>
      </c>
      <c r="F61" s="53" t="str">
        <f t="shared" si="1"/>
        <v xml:space="preserve"> , </v>
      </c>
      <c r="I61" s="57">
        <f t="shared" ca="1" si="2"/>
        <v>44131</v>
      </c>
      <c r="K61" s="58">
        <f t="shared" ca="1" si="3"/>
        <v>120.82409308692677</v>
      </c>
      <c r="Q61" s="50"/>
      <c r="R61" s="50"/>
    </row>
    <row r="62" spans="4:18" s="5" customFormat="1" x14ac:dyDescent="0.45">
      <c r="D62" s="53">
        <f t="shared" si="0"/>
        <v>199</v>
      </c>
      <c r="F62" s="53" t="str">
        <f t="shared" si="1"/>
        <v xml:space="preserve"> , </v>
      </c>
      <c r="I62" s="7">
        <f t="shared" ca="1" si="2"/>
        <v>44131</v>
      </c>
      <c r="K62" s="43">
        <f t="shared" ca="1" si="3"/>
        <v>120.82409308692677</v>
      </c>
      <c r="Q62" s="48"/>
      <c r="R62" s="48"/>
    </row>
    <row r="63" spans="4:18" s="8" customFormat="1" x14ac:dyDescent="0.45">
      <c r="D63" s="53">
        <f t="shared" si="0"/>
        <v>199</v>
      </c>
      <c r="F63" s="53" t="str">
        <f t="shared" si="1"/>
        <v xml:space="preserve"> , </v>
      </c>
      <c r="I63" s="57">
        <f t="shared" ca="1" si="2"/>
        <v>44131</v>
      </c>
      <c r="K63" s="58">
        <f t="shared" ca="1" si="3"/>
        <v>120.82409308692677</v>
      </c>
      <c r="Q63" s="50"/>
      <c r="R63" s="50"/>
    </row>
    <row r="64" spans="4:18" s="5" customFormat="1" x14ac:dyDescent="0.45">
      <c r="D64" s="53">
        <f t="shared" si="0"/>
        <v>199</v>
      </c>
      <c r="F64" s="53" t="str">
        <f t="shared" si="1"/>
        <v xml:space="preserve"> , </v>
      </c>
      <c r="I64" s="7">
        <f t="shared" ca="1" si="2"/>
        <v>44131</v>
      </c>
      <c r="K64" s="43">
        <f t="shared" ca="1" si="3"/>
        <v>120.82409308692677</v>
      </c>
      <c r="Q64" s="48"/>
      <c r="R64" s="48"/>
    </row>
    <row r="65" spans="4:18" s="8" customFormat="1" x14ac:dyDescent="0.45">
      <c r="D65" s="53">
        <f t="shared" si="0"/>
        <v>199</v>
      </c>
      <c r="F65" s="53" t="str">
        <f t="shared" si="1"/>
        <v xml:space="preserve"> , </v>
      </c>
      <c r="I65" s="57">
        <f t="shared" ca="1" si="2"/>
        <v>44131</v>
      </c>
      <c r="K65" s="58">
        <f t="shared" ca="1" si="3"/>
        <v>120.82409308692677</v>
      </c>
      <c r="Q65" s="50"/>
      <c r="R65" s="50"/>
    </row>
    <row r="66" spans="4:18" s="5" customFormat="1" x14ac:dyDescent="0.45">
      <c r="D66" s="53">
        <f t="shared" ref="D66:D129" si="4">COUNTIF($F$2:$F$200,F67)</f>
        <v>199</v>
      </c>
      <c r="F66" s="53" t="str">
        <f t="shared" si="1"/>
        <v xml:space="preserve"> , </v>
      </c>
      <c r="I66" s="7">
        <f t="shared" ca="1" si="2"/>
        <v>44131</v>
      </c>
      <c r="K66" s="43">
        <f t="shared" ca="1" si="3"/>
        <v>120.82409308692677</v>
      </c>
      <c r="Q66" s="48"/>
      <c r="R66" s="48"/>
    </row>
    <row r="67" spans="4:18" s="8" customFormat="1" x14ac:dyDescent="0.45">
      <c r="D67" s="53">
        <f t="shared" si="4"/>
        <v>199</v>
      </c>
      <c r="F67" s="53" t="str">
        <f t="shared" ref="F67:F130" si="5">CONCATENATE(G67," , ",H67)</f>
        <v xml:space="preserve"> , </v>
      </c>
      <c r="I67" s="57">
        <f ca="1">TODAY()</f>
        <v>44131</v>
      </c>
      <c r="K67" s="58">
        <f t="shared" ref="K67:K82" ca="1" si="6">(I67-J67)/365.25</f>
        <v>120.82409308692677</v>
      </c>
      <c r="Q67" s="50"/>
      <c r="R67" s="50"/>
    </row>
    <row r="68" spans="4:18" s="5" customFormat="1" x14ac:dyDescent="0.45">
      <c r="D68" s="53">
        <f t="shared" si="4"/>
        <v>199</v>
      </c>
      <c r="F68" s="53" t="str">
        <f t="shared" si="5"/>
        <v xml:space="preserve"> , </v>
      </c>
      <c r="I68" s="7">
        <f ca="1">TODAY()</f>
        <v>44131</v>
      </c>
      <c r="K68" s="43">
        <f t="shared" ca="1" si="6"/>
        <v>120.82409308692677</v>
      </c>
      <c r="Q68" s="48"/>
      <c r="R68" s="48"/>
    </row>
    <row r="69" spans="4:18" s="8" customFormat="1" x14ac:dyDescent="0.45">
      <c r="D69" s="53">
        <f t="shared" si="4"/>
        <v>199</v>
      </c>
      <c r="F69" s="53" t="str">
        <f t="shared" si="5"/>
        <v xml:space="preserve"> , </v>
      </c>
      <c r="I69" s="57">
        <f ca="1">TODAY()</f>
        <v>44131</v>
      </c>
      <c r="K69" s="58">
        <f t="shared" ca="1" si="6"/>
        <v>120.82409308692677</v>
      </c>
      <c r="Q69" s="50"/>
      <c r="R69" s="50"/>
    </row>
    <row r="70" spans="4:18" s="5" customFormat="1" x14ac:dyDescent="0.45">
      <c r="D70" s="53">
        <f t="shared" si="4"/>
        <v>199</v>
      </c>
      <c r="F70" s="53" t="str">
        <f t="shared" si="5"/>
        <v xml:space="preserve"> , </v>
      </c>
      <c r="I70" s="7">
        <f t="shared" ref="I70:I95" ca="1" si="7">TODAY()</f>
        <v>44131</v>
      </c>
      <c r="K70" s="43">
        <f t="shared" ca="1" si="6"/>
        <v>120.82409308692677</v>
      </c>
      <c r="Q70" s="48"/>
      <c r="R70" s="48"/>
    </row>
    <row r="71" spans="4:18" s="8" customFormat="1" x14ac:dyDescent="0.45">
      <c r="D71" s="53">
        <f t="shared" si="4"/>
        <v>199</v>
      </c>
      <c r="F71" s="53" t="str">
        <f t="shared" si="5"/>
        <v xml:space="preserve"> , </v>
      </c>
      <c r="I71" s="57">
        <f t="shared" ca="1" si="7"/>
        <v>44131</v>
      </c>
      <c r="K71" s="58">
        <f t="shared" ca="1" si="6"/>
        <v>120.82409308692677</v>
      </c>
      <c r="Q71" s="50"/>
      <c r="R71" s="50"/>
    </row>
    <row r="72" spans="4:18" s="5" customFormat="1" x14ac:dyDescent="0.45">
      <c r="D72" s="53">
        <f t="shared" si="4"/>
        <v>199</v>
      </c>
      <c r="F72" s="53" t="str">
        <f t="shared" si="5"/>
        <v xml:space="preserve"> , </v>
      </c>
      <c r="I72" s="7">
        <f t="shared" ca="1" si="7"/>
        <v>44131</v>
      </c>
      <c r="K72" s="43">
        <f t="shared" ca="1" si="6"/>
        <v>120.82409308692677</v>
      </c>
      <c r="Q72" s="48"/>
      <c r="R72" s="48"/>
    </row>
    <row r="73" spans="4:18" s="8" customFormat="1" x14ac:dyDescent="0.45">
      <c r="D73" s="53">
        <f t="shared" si="4"/>
        <v>199</v>
      </c>
      <c r="F73" s="53" t="str">
        <f t="shared" si="5"/>
        <v xml:space="preserve"> , </v>
      </c>
      <c r="I73" s="57">
        <f t="shared" ca="1" si="7"/>
        <v>44131</v>
      </c>
      <c r="K73" s="58">
        <f t="shared" ca="1" si="6"/>
        <v>120.82409308692677</v>
      </c>
      <c r="Q73" s="50"/>
      <c r="R73" s="50"/>
    </row>
    <row r="74" spans="4:18" s="5" customFormat="1" x14ac:dyDescent="0.45">
      <c r="D74" s="53">
        <f t="shared" si="4"/>
        <v>199</v>
      </c>
      <c r="F74" s="53" t="str">
        <f t="shared" si="5"/>
        <v xml:space="preserve"> , </v>
      </c>
      <c r="I74" s="7">
        <f t="shared" ca="1" si="7"/>
        <v>44131</v>
      </c>
      <c r="K74" s="43">
        <f t="shared" ca="1" si="6"/>
        <v>120.82409308692677</v>
      </c>
      <c r="Q74" s="48"/>
      <c r="R74" s="48"/>
    </row>
    <row r="75" spans="4:18" s="8" customFormat="1" x14ac:dyDescent="0.45">
      <c r="D75" s="53">
        <f t="shared" si="4"/>
        <v>199</v>
      </c>
      <c r="F75" s="53" t="str">
        <f t="shared" si="5"/>
        <v xml:space="preserve"> , </v>
      </c>
      <c r="I75" s="57">
        <f t="shared" ca="1" si="7"/>
        <v>44131</v>
      </c>
      <c r="K75" s="58">
        <f t="shared" ca="1" si="6"/>
        <v>120.82409308692677</v>
      </c>
      <c r="Q75" s="50"/>
      <c r="R75" s="50"/>
    </row>
    <row r="76" spans="4:18" s="5" customFormat="1" x14ac:dyDescent="0.45">
      <c r="D76" s="53">
        <f t="shared" si="4"/>
        <v>199</v>
      </c>
      <c r="F76" s="53" t="str">
        <f t="shared" si="5"/>
        <v xml:space="preserve"> , </v>
      </c>
      <c r="I76" s="7">
        <f t="shared" ca="1" si="7"/>
        <v>44131</v>
      </c>
      <c r="K76" s="43">
        <f t="shared" ca="1" si="6"/>
        <v>120.82409308692677</v>
      </c>
      <c r="Q76" s="48"/>
      <c r="R76" s="48"/>
    </row>
    <row r="77" spans="4:18" s="8" customFormat="1" x14ac:dyDescent="0.45">
      <c r="D77" s="53">
        <f t="shared" si="4"/>
        <v>199</v>
      </c>
      <c r="F77" s="53" t="str">
        <f t="shared" si="5"/>
        <v xml:space="preserve"> , </v>
      </c>
      <c r="I77" s="57">
        <f t="shared" ca="1" si="7"/>
        <v>44131</v>
      </c>
      <c r="K77" s="58">
        <f t="shared" ca="1" si="6"/>
        <v>120.82409308692677</v>
      </c>
      <c r="Q77" s="50"/>
      <c r="R77" s="50"/>
    </row>
    <row r="78" spans="4:18" s="5" customFormat="1" x14ac:dyDescent="0.45">
      <c r="D78" s="53">
        <f t="shared" si="4"/>
        <v>199</v>
      </c>
      <c r="F78" s="53" t="str">
        <f t="shared" si="5"/>
        <v xml:space="preserve"> , </v>
      </c>
      <c r="I78" s="7">
        <f t="shared" ca="1" si="7"/>
        <v>44131</v>
      </c>
      <c r="K78" s="43">
        <f t="shared" ca="1" si="6"/>
        <v>120.82409308692677</v>
      </c>
      <c r="Q78" s="48"/>
      <c r="R78" s="48"/>
    </row>
    <row r="79" spans="4:18" s="8" customFormat="1" x14ac:dyDescent="0.45">
      <c r="D79" s="53">
        <f t="shared" si="4"/>
        <v>199</v>
      </c>
      <c r="F79" s="53" t="str">
        <f t="shared" si="5"/>
        <v xml:space="preserve"> , </v>
      </c>
      <c r="I79" s="57">
        <f t="shared" ca="1" si="7"/>
        <v>44131</v>
      </c>
      <c r="K79" s="58">
        <f t="shared" ca="1" si="6"/>
        <v>120.82409308692677</v>
      </c>
      <c r="Q79" s="50"/>
      <c r="R79" s="50"/>
    </row>
    <row r="80" spans="4:18" s="5" customFormat="1" x14ac:dyDescent="0.45">
      <c r="D80" s="53">
        <f t="shared" si="4"/>
        <v>199</v>
      </c>
      <c r="F80" s="53" t="str">
        <f t="shared" si="5"/>
        <v xml:space="preserve"> , </v>
      </c>
      <c r="I80" s="7">
        <f t="shared" ca="1" si="7"/>
        <v>44131</v>
      </c>
      <c r="K80" s="43">
        <f t="shared" ca="1" si="6"/>
        <v>120.82409308692677</v>
      </c>
      <c r="Q80" s="48"/>
      <c r="R80" s="48"/>
    </row>
    <row r="81" spans="4:18" s="8" customFormat="1" x14ac:dyDescent="0.45">
      <c r="D81" s="53">
        <f t="shared" si="4"/>
        <v>199</v>
      </c>
      <c r="F81" s="53" t="str">
        <f t="shared" si="5"/>
        <v xml:space="preserve"> , </v>
      </c>
      <c r="I81" s="57">
        <f t="shared" ca="1" si="7"/>
        <v>44131</v>
      </c>
      <c r="K81" s="58">
        <f t="shared" ca="1" si="6"/>
        <v>120.82409308692677</v>
      </c>
      <c r="Q81" s="50"/>
      <c r="R81" s="50"/>
    </row>
    <row r="82" spans="4:18" s="5" customFormat="1" x14ac:dyDescent="0.45">
      <c r="D82" s="53">
        <f t="shared" si="4"/>
        <v>199</v>
      </c>
      <c r="F82" s="53" t="str">
        <f t="shared" si="5"/>
        <v xml:space="preserve"> , </v>
      </c>
      <c r="I82" s="7">
        <f t="shared" ca="1" si="7"/>
        <v>44131</v>
      </c>
      <c r="K82" s="43">
        <f t="shared" ca="1" si="6"/>
        <v>120.82409308692677</v>
      </c>
      <c r="Q82" s="48"/>
      <c r="R82" s="48"/>
    </row>
    <row r="83" spans="4:18" s="8" customFormat="1" x14ac:dyDescent="0.45">
      <c r="D83" s="53">
        <f t="shared" si="4"/>
        <v>199</v>
      </c>
      <c r="F83" s="53" t="str">
        <f t="shared" si="5"/>
        <v xml:space="preserve"> , </v>
      </c>
      <c r="I83" s="57">
        <f t="shared" ca="1" si="7"/>
        <v>44131</v>
      </c>
      <c r="K83" s="58">
        <f ca="1">(I83-J83)/365.25</f>
        <v>120.82409308692677</v>
      </c>
      <c r="Q83" s="50"/>
      <c r="R83" s="50"/>
    </row>
    <row r="84" spans="4:18" s="5" customFormat="1" x14ac:dyDescent="0.45">
      <c r="D84" s="53">
        <f t="shared" si="4"/>
        <v>199</v>
      </c>
      <c r="F84" s="53" t="str">
        <f t="shared" si="5"/>
        <v xml:space="preserve"> , </v>
      </c>
      <c r="I84" s="7">
        <f t="shared" ca="1" si="7"/>
        <v>44131</v>
      </c>
      <c r="K84" s="43">
        <f t="shared" ref="K84:K111" ca="1" si="8">(I84-J84)/365.25</f>
        <v>120.82409308692677</v>
      </c>
      <c r="Q84" s="48"/>
      <c r="R84" s="48"/>
    </row>
    <row r="85" spans="4:18" s="8" customFormat="1" x14ac:dyDescent="0.45">
      <c r="D85" s="53">
        <f t="shared" si="4"/>
        <v>199</v>
      </c>
      <c r="F85" s="53" t="str">
        <f t="shared" si="5"/>
        <v xml:space="preserve"> , </v>
      </c>
      <c r="I85" s="57">
        <f t="shared" ca="1" si="7"/>
        <v>44131</v>
      </c>
      <c r="K85" s="58">
        <f t="shared" ca="1" si="8"/>
        <v>120.82409308692677</v>
      </c>
      <c r="Q85" s="50"/>
      <c r="R85" s="50"/>
    </row>
    <row r="86" spans="4:18" s="5" customFormat="1" x14ac:dyDescent="0.45">
      <c r="D86" s="53">
        <f t="shared" si="4"/>
        <v>199</v>
      </c>
      <c r="F86" s="53" t="str">
        <f t="shared" si="5"/>
        <v xml:space="preserve"> , </v>
      </c>
      <c r="I86" s="7">
        <f t="shared" ca="1" si="7"/>
        <v>44131</v>
      </c>
      <c r="K86" s="43">
        <f t="shared" ca="1" si="8"/>
        <v>120.82409308692677</v>
      </c>
      <c r="Q86" s="48"/>
      <c r="R86" s="48"/>
    </row>
    <row r="87" spans="4:18" s="8" customFormat="1" x14ac:dyDescent="0.45">
      <c r="D87" s="53">
        <f t="shared" si="4"/>
        <v>199</v>
      </c>
      <c r="F87" s="53" t="str">
        <f t="shared" si="5"/>
        <v xml:space="preserve"> , </v>
      </c>
      <c r="I87" s="57">
        <f t="shared" ca="1" si="7"/>
        <v>44131</v>
      </c>
      <c r="K87" s="58">
        <f t="shared" ca="1" si="8"/>
        <v>120.82409308692677</v>
      </c>
      <c r="Q87" s="50"/>
      <c r="R87" s="50"/>
    </row>
    <row r="88" spans="4:18" s="5" customFormat="1" x14ac:dyDescent="0.45">
      <c r="D88" s="53">
        <f t="shared" si="4"/>
        <v>199</v>
      </c>
      <c r="F88" s="53" t="str">
        <f t="shared" si="5"/>
        <v xml:space="preserve"> , </v>
      </c>
      <c r="I88" s="7">
        <f t="shared" ca="1" si="7"/>
        <v>44131</v>
      </c>
      <c r="K88" s="43">
        <f t="shared" ca="1" si="8"/>
        <v>120.82409308692677</v>
      </c>
      <c r="Q88" s="48"/>
      <c r="R88" s="48"/>
    </row>
    <row r="89" spans="4:18" s="8" customFormat="1" x14ac:dyDescent="0.45">
      <c r="D89" s="53">
        <f t="shared" si="4"/>
        <v>199</v>
      </c>
      <c r="F89" s="53" t="str">
        <f t="shared" si="5"/>
        <v xml:space="preserve"> , </v>
      </c>
      <c r="I89" s="57">
        <f t="shared" ca="1" si="7"/>
        <v>44131</v>
      </c>
      <c r="K89" s="58">
        <f t="shared" ca="1" si="8"/>
        <v>120.82409308692677</v>
      </c>
      <c r="Q89" s="50"/>
      <c r="R89" s="50"/>
    </row>
    <row r="90" spans="4:18" s="5" customFormat="1" x14ac:dyDescent="0.45">
      <c r="D90" s="53">
        <f t="shared" si="4"/>
        <v>199</v>
      </c>
      <c r="F90" s="53" t="str">
        <f t="shared" si="5"/>
        <v xml:space="preserve"> , </v>
      </c>
      <c r="I90" s="7">
        <f t="shared" ca="1" si="7"/>
        <v>44131</v>
      </c>
      <c r="K90" s="43">
        <f t="shared" ca="1" si="8"/>
        <v>120.82409308692677</v>
      </c>
      <c r="Q90" s="48"/>
      <c r="R90" s="48"/>
    </row>
    <row r="91" spans="4:18" s="8" customFormat="1" x14ac:dyDescent="0.45">
      <c r="D91" s="53">
        <f t="shared" si="4"/>
        <v>199</v>
      </c>
      <c r="F91" s="53" t="str">
        <f t="shared" si="5"/>
        <v xml:space="preserve"> , </v>
      </c>
      <c r="I91" s="57">
        <f t="shared" ca="1" si="7"/>
        <v>44131</v>
      </c>
      <c r="K91" s="58">
        <f t="shared" ca="1" si="8"/>
        <v>120.82409308692677</v>
      </c>
      <c r="Q91" s="50"/>
      <c r="R91" s="50"/>
    </row>
    <row r="92" spans="4:18" s="5" customFormat="1" x14ac:dyDescent="0.45">
      <c r="D92" s="53">
        <f t="shared" si="4"/>
        <v>199</v>
      </c>
      <c r="F92" s="53" t="str">
        <f t="shared" si="5"/>
        <v xml:space="preserve"> , </v>
      </c>
      <c r="I92" s="7">
        <f t="shared" ca="1" si="7"/>
        <v>44131</v>
      </c>
      <c r="K92" s="43">
        <f t="shared" ca="1" si="8"/>
        <v>120.82409308692677</v>
      </c>
      <c r="Q92" s="48"/>
      <c r="R92" s="48"/>
    </row>
    <row r="93" spans="4:18" s="8" customFormat="1" x14ac:dyDescent="0.45">
      <c r="D93" s="53">
        <f t="shared" si="4"/>
        <v>199</v>
      </c>
      <c r="F93" s="53" t="str">
        <f t="shared" si="5"/>
        <v xml:space="preserve"> , </v>
      </c>
      <c r="I93" s="57">
        <f t="shared" ca="1" si="7"/>
        <v>44131</v>
      </c>
      <c r="K93" s="58">
        <f t="shared" ca="1" si="8"/>
        <v>120.82409308692677</v>
      </c>
      <c r="Q93" s="50"/>
      <c r="R93" s="50"/>
    </row>
    <row r="94" spans="4:18" s="5" customFormat="1" x14ac:dyDescent="0.45">
      <c r="D94" s="53">
        <f t="shared" si="4"/>
        <v>199</v>
      </c>
      <c r="F94" s="53" t="str">
        <f t="shared" si="5"/>
        <v xml:space="preserve"> , </v>
      </c>
      <c r="I94" s="7">
        <f t="shared" ca="1" si="7"/>
        <v>44131</v>
      </c>
      <c r="K94" s="43">
        <f t="shared" ca="1" si="8"/>
        <v>120.82409308692677</v>
      </c>
      <c r="Q94" s="48"/>
      <c r="R94" s="48"/>
    </row>
    <row r="95" spans="4:18" s="8" customFormat="1" x14ac:dyDescent="0.45">
      <c r="D95" s="53">
        <f t="shared" si="4"/>
        <v>199</v>
      </c>
      <c r="F95" s="53" t="str">
        <f t="shared" si="5"/>
        <v xml:space="preserve"> , </v>
      </c>
      <c r="I95" s="57">
        <f t="shared" ca="1" si="7"/>
        <v>44131</v>
      </c>
      <c r="K95" s="58">
        <f t="shared" ca="1" si="8"/>
        <v>120.82409308692677</v>
      </c>
      <c r="Q95" s="50"/>
      <c r="R95" s="50"/>
    </row>
    <row r="96" spans="4:18" s="5" customFormat="1" x14ac:dyDescent="0.45">
      <c r="D96" s="53">
        <f t="shared" si="4"/>
        <v>199</v>
      </c>
      <c r="F96" s="53" t="str">
        <f t="shared" si="5"/>
        <v xml:space="preserve"> , </v>
      </c>
      <c r="I96" s="7">
        <f ca="1">TODAY()</f>
        <v>44131</v>
      </c>
      <c r="K96" s="43">
        <f t="shared" ca="1" si="8"/>
        <v>120.82409308692677</v>
      </c>
      <c r="Q96" s="48"/>
      <c r="R96" s="48"/>
    </row>
    <row r="97" spans="4:18" s="8" customFormat="1" x14ac:dyDescent="0.45">
      <c r="D97" s="53">
        <f t="shared" si="4"/>
        <v>199</v>
      </c>
      <c r="F97" s="53" t="str">
        <f t="shared" si="5"/>
        <v xml:space="preserve"> , </v>
      </c>
      <c r="I97" s="57">
        <f t="shared" ref="I97:I130" ca="1" si="9">TODAY()</f>
        <v>44131</v>
      </c>
      <c r="K97" s="58">
        <f t="shared" ca="1" si="8"/>
        <v>120.82409308692677</v>
      </c>
      <c r="Q97" s="50"/>
      <c r="R97" s="50"/>
    </row>
    <row r="98" spans="4:18" s="5" customFormat="1" x14ac:dyDescent="0.45">
      <c r="D98" s="53">
        <f t="shared" si="4"/>
        <v>199</v>
      </c>
      <c r="F98" s="53" t="str">
        <f t="shared" si="5"/>
        <v xml:space="preserve"> , </v>
      </c>
      <c r="I98" s="7">
        <f t="shared" ca="1" si="9"/>
        <v>44131</v>
      </c>
      <c r="K98" s="43">
        <f t="shared" ca="1" si="8"/>
        <v>120.82409308692677</v>
      </c>
      <c r="Q98" s="48"/>
      <c r="R98" s="48"/>
    </row>
    <row r="99" spans="4:18" s="8" customFormat="1" x14ac:dyDescent="0.45">
      <c r="D99" s="53">
        <f t="shared" si="4"/>
        <v>199</v>
      </c>
      <c r="F99" s="53" t="str">
        <f t="shared" si="5"/>
        <v xml:space="preserve"> , </v>
      </c>
      <c r="I99" s="57">
        <f t="shared" ca="1" si="9"/>
        <v>44131</v>
      </c>
      <c r="K99" s="58">
        <f t="shared" ca="1" si="8"/>
        <v>120.82409308692677</v>
      </c>
      <c r="Q99" s="50"/>
      <c r="R99" s="50"/>
    </row>
    <row r="100" spans="4:18" s="5" customFormat="1" x14ac:dyDescent="0.45">
      <c r="D100" s="53">
        <f t="shared" si="4"/>
        <v>199</v>
      </c>
      <c r="F100" s="53" t="str">
        <f t="shared" si="5"/>
        <v xml:space="preserve"> , </v>
      </c>
      <c r="I100" s="7">
        <f t="shared" ca="1" si="9"/>
        <v>44131</v>
      </c>
      <c r="K100" s="43">
        <f t="shared" ca="1" si="8"/>
        <v>120.82409308692677</v>
      </c>
      <c r="Q100" s="48"/>
      <c r="R100" s="48"/>
    </row>
    <row r="101" spans="4:18" s="8" customFormat="1" x14ac:dyDescent="0.45">
      <c r="D101" s="53">
        <f t="shared" si="4"/>
        <v>199</v>
      </c>
      <c r="F101" s="53" t="str">
        <f t="shared" si="5"/>
        <v xml:space="preserve"> , </v>
      </c>
      <c r="I101" s="57">
        <f t="shared" ca="1" si="9"/>
        <v>44131</v>
      </c>
      <c r="K101" s="58">
        <f t="shared" ca="1" si="8"/>
        <v>120.82409308692677</v>
      </c>
      <c r="Q101" s="50"/>
      <c r="R101" s="50"/>
    </row>
    <row r="102" spans="4:18" s="5" customFormat="1" x14ac:dyDescent="0.45">
      <c r="D102" s="53">
        <f t="shared" si="4"/>
        <v>199</v>
      </c>
      <c r="F102" s="53" t="str">
        <f t="shared" si="5"/>
        <v xml:space="preserve"> , </v>
      </c>
      <c r="I102" s="7">
        <f t="shared" ca="1" si="9"/>
        <v>44131</v>
      </c>
      <c r="K102" s="43">
        <f t="shared" ca="1" si="8"/>
        <v>120.82409308692677</v>
      </c>
      <c r="Q102" s="48"/>
      <c r="R102" s="48"/>
    </row>
    <row r="103" spans="4:18" s="8" customFormat="1" x14ac:dyDescent="0.45">
      <c r="D103" s="53">
        <f t="shared" si="4"/>
        <v>199</v>
      </c>
      <c r="F103" s="53" t="str">
        <f t="shared" si="5"/>
        <v xml:space="preserve"> , </v>
      </c>
      <c r="I103" s="57">
        <f t="shared" ca="1" si="9"/>
        <v>44131</v>
      </c>
      <c r="K103" s="58">
        <f t="shared" ca="1" si="8"/>
        <v>120.82409308692677</v>
      </c>
      <c r="Q103" s="50"/>
      <c r="R103" s="50"/>
    </row>
    <row r="104" spans="4:18" s="5" customFormat="1" x14ac:dyDescent="0.45">
      <c r="D104" s="53">
        <f t="shared" si="4"/>
        <v>199</v>
      </c>
      <c r="F104" s="53" t="str">
        <f t="shared" si="5"/>
        <v xml:space="preserve"> , </v>
      </c>
      <c r="I104" s="7">
        <f t="shared" ca="1" si="9"/>
        <v>44131</v>
      </c>
      <c r="K104" s="43">
        <f t="shared" ca="1" si="8"/>
        <v>120.82409308692677</v>
      </c>
      <c r="Q104" s="48"/>
      <c r="R104" s="48"/>
    </row>
    <row r="105" spans="4:18" s="8" customFormat="1" x14ac:dyDescent="0.45">
      <c r="D105" s="53">
        <f t="shared" si="4"/>
        <v>199</v>
      </c>
      <c r="F105" s="53" t="str">
        <f t="shared" si="5"/>
        <v xml:space="preserve"> , </v>
      </c>
      <c r="I105" s="57">
        <f t="shared" ca="1" si="9"/>
        <v>44131</v>
      </c>
      <c r="K105" s="58">
        <f t="shared" ca="1" si="8"/>
        <v>120.82409308692677</v>
      </c>
      <c r="Q105" s="50"/>
      <c r="R105" s="50"/>
    </row>
    <row r="106" spans="4:18" s="5" customFormat="1" x14ac:dyDescent="0.45">
      <c r="D106" s="53">
        <f t="shared" si="4"/>
        <v>199</v>
      </c>
      <c r="F106" s="53" t="str">
        <f t="shared" si="5"/>
        <v xml:space="preserve"> , </v>
      </c>
      <c r="I106" s="7">
        <f t="shared" ca="1" si="9"/>
        <v>44131</v>
      </c>
      <c r="K106" s="43">
        <f t="shared" ca="1" si="8"/>
        <v>120.82409308692677</v>
      </c>
      <c r="Q106" s="48"/>
      <c r="R106" s="48"/>
    </row>
    <row r="107" spans="4:18" s="8" customFormat="1" x14ac:dyDescent="0.45">
      <c r="D107" s="53">
        <f t="shared" si="4"/>
        <v>199</v>
      </c>
      <c r="F107" s="53" t="str">
        <f t="shared" si="5"/>
        <v xml:space="preserve"> , </v>
      </c>
      <c r="I107" s="57">
        <f t="shared" ca="1" si="9"/>
        <v>44131</v>
      </c>
      <c r="K107" s="58">
        <f t="shared" ca="1" si="8"/>
        <v>120.82409308692677</v>
      </c>
      <c r="Q107" s="50"/>
      <c r="R107" s="50"/>
    </row>
    <row r="108" spans="4:18" s="5" customFormat="1" x14ac:dyDescent="0.45">
      <c r="D108" s="53">
        <f t="shared" si="4"/>
        <v>199</v>
      </c>
      <c r="F108" s="53" t="str">
        <f t="shared" si="5"/>
        <v xml:space="preserve"> , </v>
      </c>
      <c r="I108" s="7">
        <f t="shared" ca="1" si="9"/>
        <v>44131</v>
      </c>
      <c r="K108" s="43">
        <f t="shared" ca="1" si="8"/>
        <v>120.82409308692677</v>
      </c>
      <c r="Q108" s="48"/>
      <c r="R108" s="48"/>
    </row>
    <row r="109" spans="4:18" s="8" customFormat="1" x14ac:dyDescent="0.45">
      <c r="D109" s="53">
        <f t="shared" si="4"/>
        <v>199</v>
      </c>
      <c r="F109" s="53" t="str">
        <f t="shared" si="5"/>
        <v xml:space="preserve"> , </v>
      </c>
      <c r="I109" s="57">
        <f t="shared" ca="1" si="9"/>
        <v>44131</v>
      </c>
      <c r="K109" s="58">
        <f t="shared" ca="1" si="8"/>
        <v>120.82409308692677</v>
      </c>
      <c r="Q109" s="50"/>
      <c r="R109" s="50"/>
    </row>
    <row r="110" spans="4:18" s="5" customFormat="1" x14ac:dyDescent="0.45">
      <c r="D110" s="53">
        <f t="shared" si="4"/>
        <v>199</v>
      </c>
      <c r="F110" s="53" t="str">
        <f t="shared" si="5"/>
        <v xml:space="preserve"> , </v>
      </c>
      <c r="I110" s="7">
        <f t="shared" ca="1" si="9"/>
        <v>44131</v>
      </c>
      <c r="K110" s="43">
        <f t="shared" ca="1" si="8"/>
        <v>120.82409308692677</v>
      </c>
      <c r="Q110" s="48"/>
      <c r="R110" s="48"/>
    </row>
    <row r="111" spans="4:18" s="8" customFormat="1" x14ac:dyDescent="0.45">
      <c r="D111" s="53">
        <f t="shared" si="4"/>
        <v>199</v>
      </c>
      <c r="F111" s="53" t="str">
        <f t="shared" si="5"/>
        <v xml:space="preserve"> , </v>
      </c>
      <c r="I111" s="57">
        <f t="shared" ca="1" si="9"/>
        <v>44131</v>
      </c>
      <c r="K111" s="58">
        <f t="shared" ca="1" si="8"/>
        <v>120.82409308692677</v>
      </c>
      <c r="Q111" s="50"/>
      <c r="R111" s="50"/>
    </row>
    <row r="112" spans="4:18" s="5" customFormat="1" x14ac:dyDescent="0.45">
      <c r="D112" s="53">
        <f t="shared" si="4"/>
        <v>199</v>
      </c>
      <c r="F112" s="53" t="str">
        <f t="shared" si="5"/>
        <v xml:space="preserve"> , </v>
      </c>
      <c r="I112" s="7">
        <f t="shared" ca="1" si="9"/>
        <v>44131</v>
      </c>
      <c r="K112" s="43">
        <f ca="1">(I112-J112)/365.25</f>
        <v>120.82409308692677</v>
      </c>
      <c r="Q112" s="48"/>
      <c r="R112" s="48"/>
    </row>
    <row r="113" spans="4:18" s="8" customFormat="1" x14ac:dyDescent="0.45">
      <c r="D113" s="53">
        <f t="shared" si="4"/>
        <v>199</v>
      </c>
      <c r="F113" s="53" t="str">
        <f t="shared" si="5"/>
        <v xml:space="preserve"> , </v>
      </c>
      <c r="I113" s="57">
        <f t="shared" ca="1" si="9"/>
        <v>44131</v>
      </c>
      <c r="K113" s="58">
        <f t="shared" ref="K113:K126" ca="1" si="10">(I113-J113)/365.25</f>
        <v>120.82409308692677</v>
      </c>
      <c r="Q113" s="50"/>
      <c r="R113" s="50"/>
    </row>
    <row r="114" spans="4:18" s="5" customFormat="1" x14ac:dyDescent="0.45">
      <c r="D114" s="53">
        <f t="shared" si="4"/>
        <v>199</v>
      </c>
      <c r="F114" s="53" t="str">
        <f t="shared" si="5"/>
        <v xml:space="preserve"> , </v>
      </c>
      <c r="I114" s="7">
        <f t="shared" ca="1" si="9"/>
        <v>44131</v>
      </c>
      <c r="K114" s="43">
        <f t="shared" ca="1" si="10"/>
        <v>120.82409308692677</v>
      </c>
      <c r="Q114" s="48"/>
      <c r="R114" s="48"/>
    </row>
    <row r="115" spans="4:18" s="8" customFormat="1" x14ac:dyDescent="0.45">
      <c r="D115" s="53">
        <f t="shared" si="4"/>
        <v>199</v>
      </c>
      <c r="F115" s="53" t="str">
        <f t="shared" si="5"/>
        <v xml:space="preserve"> , </v>
      </c>
      <c r="I115" s="57">
        <f t="shared" ca="1" si="9"/>
        <v>44131</v>
      </c>
      <c r="K115" s="58">
        <f t="shared" ca="1" si="10"/>
        <v>120.82409308692677</v>
      </c>
      <c r="Q115" s="50"/>
      <c r="R115" s="50"/>
    </row>
    <row r="116" spans="4:18" s="5" customFormat="1" x14ac:dyDescent="0.45">
      <c r="D116" s="53">
        <f t="shared" si="4"/>
        <v>199</v>
      </c>
      <c r="F116" s="53" t="str">
        <f t="shared" si="5"/>
        <v xml:space="preserve"> , </v>
      </c>
      <c r="I116" s="7">
        <f t="shared" ca="1" si="9"/>
        <v>44131</v>
      </c>
      <c r="K116" s="43">
        <f t="shared" ca="1" si="10"/>
        <v>120.82409308692677</v>
      </c>
      <c r="Q116" s="48"/>
      <c r="R116" s="48"/>
    </row>
    <row r="117" spans="4:18" s="8" customFormat="1" x14ac:dyDescent="0.45">
      <c r="D117" s="53">
        <f t="shared" si="4"/>
        <v>199</v>
      </c>
      <c r="F117" s="53" t="str">
        <f t="shared" si="5"/>
        <v xml:space="preserve"> , </v>
      </c>
      <c r="I117" s="57">
        <f t="shared" ca="1" si="9"/>
        <v>44131</v>
      </c>
      <c r="K117" s="58">
        <f t="shared" ca="1" si="10"/>
        <v>120.82409308692677</v>
      </c>
      <c r="Q117" s="50"/>
      <c r="R117" s="50"/>
    </row>
    <row r="118" spans="4:18" s="5" customFormat="1" x14ac:dyDescent="0.45">
      <c r="D118" s="53">
        <f t="shared" si="4"/>
        <v>199</v>
      </c>
      <c r="F118" s="53" t="str">
        <f t="shared" si="5"/>
        <v xml:space="preserve"> , </v>
      </c>
      <c r="I118" s="7">
        <f t="shared" ca="1" si="9"/>
        <v>44131</v>
      </c>
      <c r="K118" s="43">
        <f t="shared" ca="1" si="10"/>
        <v>120.82409308692677</v>
      </c>
      <c r="Q118" s="48"/>
      <c r="R118" s="48"/>
    </row>
    <row r="119" spans="4:18" s="8" customFormat="1" x14ac:dyDescent="0.45">
      <c r="D119" s="53">
        <f t="shared" si="4"/>
        <v>199</v>
      </c>
      <c r="F119" s="53" t="str">
        <f t="shared" si="5"/>
        <v xml:space="preserve"> , </v>
      </c>
      <c r="I119" s="57">
        <f t="shared" ca="1" si="9"/>
        <v>44131</v>
      </c>
      <c r="K119" s="58">
        <f t="shared" ca="1" si="10"/>
        <v>120.82409308692677</v>
      </c>
      <c r="Q119" s="50"/>
      <c r="R119" s="50"/>
    </row>
    <row r="120" spans="4:18" s="5" customFormat="1" x14ac:dyDescent="0.45">
      <c r="D120" s="53">
        <f t="shared" si="4"/>
        <v>199</v>
      </c>
      <c r="F120" s="53" t="str">
        <f t="shared" si="5"/>
        <v xml:space="preserve"> , </v>
      </c>
      <c r="I120" s="7">
        <f t="shared" ca="1" si="9"/>
        <v>44131</v>
      </c>
      <c r="K120" s="43">
        <f t="shared" ca="1" si="10"/>
        <v>120.82409308692677</v>
      </c>
      <c r="Q120" s="48"/>
      <c r="R120" s="48"/>
    </row>
    <row r="121" spans="4:18" s="8" customFormat="1" x14ac:dyDescent="0.45">
      <c r="D121" s="53">
        <f t="shared" si="4"/>
        <v>199</v>
      </c>
      <c r="F121" s="53" t="str">
        <f t="shared" si="5"/>
        <v xml:space="preserve"> , </v>
      </c>
      <c r="I121" s="57">
        <f t="shared" ca="1" si="9"/>
        <v>44131</v>
      </c>
      <c r="K121" s="58">
        <f t="shared" ca="1" si="10"/>
        <v>120.82409308692677</v>
      </c>
      <c r="Q121" s="50"/>
      <c r="R121" s="50"/>
    </row>
    <row r="122" spans="4:18" s="5" customFormat="1" x14ac:dyDescent="0.45">
      <c r="D122" s="53">
        <f t="shared" si="4"/>
        <v>199</v>
      </c>
      <c r="F122" s="53" t="str">
        <f t="shared" si="5"/>
        <v xml:space="preserve"> , </v>
      </c>
      <c r="I122" s="7">
        <f t="shared" ca="1" si="9"/>
        <v>44131</v>
      </c>
      <c r="K122" s="43">
        <f t="shared" ca="1" si="10"/>
        <v>120.82409308692677</v>
      </c>
      <c r="Q122" s="48"/>
      <c r="R122" s="48"/>
    </row>
    <row r="123" spans="4:18" s="8" customFormat="1" x14ac:dyDescent="0.45">
      <c r="D123" s="53">
        <f t="shared" si="4"/>
        <v>199</v>
      </c>
      <c r="F123" s="53" t="str">
        <f t="shared" si="5"/>
        <v xml:space="preserve"> , </v>
      </c>
      <c r="I123" s="57">
        <f t="shared" ca="1" si="9"/>
        <v>44131</v>
      </c>
      <c r="K123" s="58">
        <f t="shared" ca="1" si="10"/>
        <v>120.82409308692677</v>
      </c>
      <c r="Q123" s="50"/>
      <c r="R123" s="50"/>
    </row>
    <row r="124" spans="4:18" s="5" customFormat="1" x14ac:dyDescent="0.45">
      <c r="D124" s="53">
        <f t="shared" si="4"/>
        <v>199</v>
      </c>
      <c r="F124" s="53" t="str">
        <f t="shared" si="5"/>
        <v xml:space="preserve"> , </v>
      </c>
      <c r="I124" s="7">
        <f t="shared" ca="1" si="9"/>
        <v>44131</v>
      </c>
      <c r="K124" s="43">
        <f t="shared" ca="1" si="10"/>
        <v>120.82409308692677</v>
      </c>
      <c r="Q124" s="48"/>
      <c r="R124" s="48"/>
    </row>
    <row r="125" spans="4:18" s="8" customFormat="1" x14ac:dyDescent="0.45">
      <c r="D125" s="53">
        <f t="shared" si="4"/>
        <v>199</v>
      </c>
      <c r="F125" s="53" t="str">
        <f t="shared" si="5"/>
        <v xml:space="preserve"> , </v>
      </c>
      <c r="I125" s="57">
        <f ca="1">TODAY()</f>
        <v>44131</v>
      </c>
      <c r="K125" s="58">
        <f t="shared" ca="1" si="10"/>
        <v>120.82409308692677</v>
      </c>
      <c r="Q125" s="50"/>
      <c r="R125" s="50"/>
    </row>
    <row r="126" spans="4:18" s="5" customFormat="1" x14ac:dyDescent="0.45">
      <c r="D126" s="53">
        <f t="shared" si="4"/>
        <v>199</v>
      </c>
      <c r="F126" s="53" t="str">
        <f t="shared" si="5"/>
        <v xml:space="preserve"> , </v>
      </c>
      <c r="I126" s="7">
        <f t="shared" ca="1" si="9"/>
        <v>44131</v>
      </c>
      <c r="K126" s="43">
        <f t="shared" ca="1" si="10"/>
        <v>120.82409308692677</v>
      </c>
      <c r="Q126" s="48"/>
      <c r="R126" s="48"/>
    </row>
    <row r="127" spans="4:18" s="8" customFormat="1" x14ac:dyDescent="0.45">
      <c r="D127" s="53">
        <f t="shared" si="4"/>
        <v>199</v>
      </c>
      <c r="F127" s="53" t="str">
        <f t="shared" si="5"/>
        <v xml:space="preserve"> , </v>
      </c>
      <c r="I127" s="57">
        <f t="shared" ca="1" si="9"/>
        <v>44131</v>
      </c>
      <c r="K127" s="58">
        <f ca="1">(I127-J127)/365.25</f>
        <v>120.82409308692677</v>
      </c>
      <c r="Q127" s="50"/>
      <c r="R127" s="50"/>
    </row>
    <row r="128" spans="4:18" s="5" customFormat="1" x14ac:dyDescent="0.45">
      <c r="D128" s="53">
        <f t="shared" si="4"/>
        <v>199</v>
      </c>
      <c r="F128" s="53" t="str">
        <f t="shared" si="5"/>
        <v xml:space="preserve"> , </v>
      </c>
      <c r="I128" s="7">
        <f t="shared" ca="1" si="9"/>
        <v>44131</v>
      </c>
      <c r="K128" s="43">
        <f t="shared" ref="K128:K149" ca="1" si="11">(I128-J128)/365.25</f>
        <v>120.82409308692677</v>
      </c>
      <c r="Q128" s="48"/>
      <c r="R128" s="48"/>
    </row>
    <row r="129" spans="4:18" s="8" customFormat="1" x14ac:dyDescent="0.45">
      <c r="D129" s="53">
        <f t="shared" si="4"/>
        <v>199</v>
      </c>
      <c r="F129" s="53" t="str">
        <f t="shared" si="5"/>
        <v xml:space="preserve"> , </v>
      </c>
      <c r="I129" s="57">
        <f t="shared" ca="1" si="9"/>
        <v>44131</v>
      </c>
      <c r="K129" s="58">
        <f t="shared" ca="1" si="11"/>
        <v>120.82409308692677</v>
      </c>
      <c r="Q129" s="50"/>
      <c r="R129" s="50"/>
    </row>
    <row r="130" spans="4:18" s="5" customFormat="1" x14ac:dyDescent="0.45">
      <c r="D130" s="53">
        <f t="shared" ref="D130:D193" si="12">COUNTIF($F$2:$F$200,F131)</f>
        <v>199</v>
      </c>
      <c r="F130" s="53" t="str">
        <f t="shared" si="5"/>
        <v xml:space="preserve"> , </v>
      </c>
      <c r="I130" s="7">
        <f t="shared" ca="1" si="9"/>
        <v>44131</v>
      </c>
      <c r="K130" s="43">
        <f t="shared" ca="1" si="11"/>
        <v>120.82409308692677</v>
      </c>
      <c r="Q130" s="48"/>
      <c r="R130" s="48"/>
    </row>
    <row r="131" spans="4:18" s="8" customFormat="1" x14ac:dyDescent="0.45">
      <c r="D131" s="53">
        <f t="shared" si="12"/>
        <v>199</v>
      </c>
      <c r="F131" s="53" t="str">
        <f t="shared" ref="F131:F181" si="13">CONCATENATE(G131," , ",H131)</f>
        <v xml:space="preserve"> , </v>
      </c>
      <c r="I131" s="57">
        <f ca="1">TODAY()</f>
        <v>44131</v>
      </c>
      <c r="K131" s="58">
        <f t="shared" ca="1" si="11"/>
        <v>120.82409308692677</v>
      </c>
      <c r="Q131" s="50"/>
      <c r="R131" s="50"/>
    </row>
    <row r="132" spans="4:18" s="5" customFormat="1" x14ac:dyDescent="0.45">
      <c r="D132" s="53">
        <f t="shared" si="12"/>
        <v>199</v>
      </c>
      <c r="F132" s="53" t="str">
        <f t="shared" si="13"/>
        <v xml:space="preserve"> , </v>
      </c>
      <c r="I132" s="7">
        <f t="shared" ref="I132:I174" ca="1" si="14">TODAY()</f>
        <v>44131</v>
      </c>
      <c r="K132" s="43">
        <f t="shared" ca="1" si="11"/>
        <v>120.82409308692677</v>
      </c>
      <c r="Q132" s="48"/>
      <c r="R132" s="48"/>
    </row>
    <row r="133" spans="4:18" s="8" customFormat="1" x14ac:dyDescent="0.45">
      <c r="D133" s="53">
        <f t="shared" si="12"/>
        <v>199</v>
      </c>
      <c r="F133" s="53" t="str">
        <f t="shared" si="13"/>
        <v xml:space="preserve"> , </v>
      </c>
      <c r="I133" s="57">
        <f t="shared" ca="1" si="14"/>
        <v>44131</v>
      </c>
      <c r="K133" s="58">
        <f t="shared" ca="1" si="11"/>
        <v>120.82409308692677</v>
      </c>
      <c r="Q133" s="50"/>
      <c r="R133" s="50"/>
    </row>
    <row r="134" spans="4:18" s="5" customFormat="1" x14ac:dyDescent="0.45">
      <c r="D134" s="53">
        <f t="shared" si="12"/>
        <v>199</v>
      </c>
      <c r="F134" s="53" t="str">
        <f t="shared" si="13"/>
        <v xml:space="preserve"> , </v>
      </c>
      <c r="I134" s="7">
        <f t="shared" ca="1" si="14"/>
        <v>44131</v>
      </c>
      <c r="K134" s="43">
        <f t="shared" ca="1" si="11"/>
        <v>120.82409308692677</v>
      </c>
      <c r="Q134" s="48"/>
      <c r="R134" s="48"/>
    </row>
    <row r="135" spans="4:18" s="8" customFormat="1" x14ac:dyDescent="0.45">
      <c r="D135" s="53">
        <f t="shared" si="12"/>
        <v>199</v>
      </c>
      <c r="F135" s="53" t="str">
        <f t="shared" si="13"/>
        <v xml:space="preserve"> , </v>
      </c>
      <c r="I135" s="57">
        <f t="shared" ca="1" si="14"/>
        <v>44131</v>
      </c>
      <c r="K135" s="58">
        <f t="shared" ca="1" si="11"/>
        <v>120.82409308692677</v>
      </c>
      <c r="Q135" s="50"/>
      <c r="R135" s="50"/>
    </row>
    <row r="136" spans="4:18" s="5" customFormat="1" x14ac:dyDescent="0.45">
      <c r="D136" s="53">
        <f t="shared" si="12"/>
        <v>199</v>
      </c>
      <c r="F136" s="53" t="str">
        <f t="shared" si="13"/>
        <v xml:space="preserve"> , </v>
      </c>
      <c r="I136" s="7">
        <f t="shared" ca="1" si="14"/>
        <v>44131</v>
      </c>
      <c r="K136" s="43">
        <f t="shared" ca="1" si="11"/>
        <v>120.82409308692677</v>
      </c>
      <c r="Q136" s="48"/>
      <c r="R136" s="48"/>
    </row>
    <row r="137" spans="4:18" s="8" customFormat="1" x14ac:dyDescent="0.45">
      <c r="D137" s="53">
        <f t="shared" si="12"/>
        <v>199</v>
      </c>
      <c r="F137" s="53" t="str">
        <f t="shared" si="13"/>
        <v xml:space="preserve"> , </v>
      </c>
      <c r="I137" s="57">
        <f t="shared" ca="1" si="14"/>
        <v>44131</v>
      </c>
      <c r="K137" s="58">
        <f t="shared" ca="1" si="11"/>
        <v>120.82409308692677</v>
      </c>
      <c r="Q137" s="50"/>
      <c r="R137" s="50"/>
    </row>
    <row r="138" spans="4:18" s="5" customFormat="1" x14ac:dyDescent="0.45">
      <c r="D138" s="53">
        <f t="shared" si="12"/>
        <v>199</v>
      </c>
      <c r="F138" s="53" t="str">
        <f t="shared" si="13"/>
        <v xml:space="preserve"> , </v>
      </c>
      <c r="I138" s="7">
        <f t="shared" ca="1" si="14"/>
        <v>44131</v>
      </c>
      <c r="K138" s="43">
        <f t="shared" ca="1" si="11"/>
        <v>120.82409308692677</v>
      </c>
      <c r="Q138" s="48"/>
      <c r="R138" s="48"/>
    </row>
    <row r="139" spans="4:18" s="8" customFormat="1" x14ac:dyDescent="0.45">
      <c r="D139" s="53">
        <f t="shared" si="12"/>
        <v>199</v>
      </c>
      <c r="F139" s="53" t="str">
        <f t="shared" si="13"/>
        <v xml:space="preserve"> , </v>
      </c>
      <c r="I139" s="57">
        <f t="shared" ca="1" si="14"/>
        <v>44131</v>
      </c>
      <c r="K139" s="58">
        <f t="shared" ca="1" si="11"/>
        <v>120.82409308692677</v>
      </c>
      <c r="Q139" s="50"/>
      <c r="R139" s="50"/>
    </row>
    <row r="140" spans="4:18" s="5" customFormat="1" x14ac:dyDescent="0.45">
      <c r="D140" s="53">
        <f t="shared" si="12"/>
        <v>199</v>
      </c>
      <c r="F140" s="53" t="str">
        <f t="shared" si="13"/>
        <v xml:space="preserve"> , </v>
      </c>
      <c r="I140" s="7">
        <f t="shared" ca="1" si="14"/>
        <v>44131</v>
      </c>
      <c r="K140" s="43">
        <f t="shared" ca="1" si="11"/>
        <v>120.82409308692677</v>
      </c>
      <c r="Q140" s="48"/>
      <c r="R140" s="48"/>
    </row>
    <row r="141" spans="4:18" s="8" customFormat="1" x14ac:dyDescent="0.45">
      <c r="D141" s="53">
        <f t="shared" si="12"/>
        <v>199</v>
      </c>
      <c r="F141" s="53" t="str">
        <f t="shared" si="13"/>
        <v xml:space="preserve"> , </v>
      </c>
      <c r="I141" s="57">
        <f t="shared" ca="1" si="14"/>
        <v>44131</v>
      </c>
      <c r="K141" s="58">
        <f t="shared" ca="1" si="11"/>
        <v>120.82409308692677</v>
      </c>
      <c r="Q141" s="50"/>
      <c r="R141" s="50"/>
    </row>
    <row r="142" spans="4:18" s="5" customFormat="1" x14ac:dyDescent="0.45">
      <c r="D142" s="53">
        <f t="shared" si="12"/>
        <v>199</v>
      </c>
      <c r="F142" s="53" t="str">
        <f t="shared" si="13"/>
        <v xml:space="preserve"> , </v>
      </c>
      <c r="I142" s="7">
        <f t="shared" ca="1" si="14"/>
        <v>44131</v>
      </c>
      <c r="K142" s="43">
        <f t="shared" ca="1" si="11"/>
        <v>120.82409308692677</v>
      </c>
      <c r="Q142" s="48"/>
      <c r="R142" s="48"/>
    </row>
    <row r="143" spans="4:18" s="8" customFormat="1" x14ac:dyDescent="0.45">
      <c r="D143" s="53">
        <f t="shared" si="12"/>
        <v>199</v>
      </c>
      <c r="F143" s="53" t="str">
        <f t="shared" si="13"/>
        <v xml:space="preserve"> , </v>
      </c>
      <c r="I143" s="57">
        <f t="shared" ca="1" si="14"/>
        <v>44131</v>
      </c>
      <c r="K143" s="58">
        <f t="shared" ca="1" si="11"/>
        <v>120.82409308692677</v>
      </c>
      <c r="Q143" s="50"/>
      <c r="R143" s="50"/>
    </row>
    <row r="144" spans="4:18" s="5" customFormat="1" x14ac:dyDescent="0.45">
      <c r="D144" s="53">
        <f t="shared" si="12"/>
        <v>199</v>
      </c>
      <c r="F144" s="53" t="str">
        <f t="shared" si="13"/>
        <v xml:space="preserve"> , </v>
      </c>
      <c r="I144" s="7">
        <f t="shared" ca="1" si="14"/>
        <v>44131</v>
      </c>
      <c r="K144" s="43">
        <f t="shared" ca="1" si="11"/>
        <v>120.82409308692677</v>
      </c>
      <c r="Q144" s="48"/>
      <c r="R144" s="48"/>
    </row>
    <row r="145" spans="4:18" s="8" customFormat="1" x14ac:dyDescent="0.45">
      <c r="D145" s="53">
        <f t="shared" si="12"/>
        <v>199</v>
      </c>
      <c r="F145" s="53" t="str">
        <f t="shared" si="13"/>
        <v xml:space="preserve"> , </v>
      </c>
      <c r="I145" s="57">
        <f t="shared" ca="1" si="14"/>
        <v>44131</v>
      </c>
      <c r="K145" s="58">
        <f t="shared" ca="1" si="11"/>
        <v>120.82409308692677</v>
      </c>
      <c r="Q145" s="50"/>
      <c r="R145" s="50"/>
    </row>
    <row r="146" spans="4:18" s="5" customFormat="1" x14ac:dyDescent="0.45">
      <c r="D146" s="53">
        <f t="shared" si="12"/>
        <v>199</v>
      </c>
      <c r="F146" s="53" t="str">
        <f t="shared" si="13"/>
        <v xml:space="preserve"> , </v>
      </c>
      <c r="I146" s="7">
        <f t="shared" ca="1" si="14"/>
        <v>44131</v>
      </c>
      <c r="K146" s="43">
        <f t="shared" ca="1" si="11"/>
        <v>120.82409308692677</v>
      </c>
      <c r="Q146" s="48"/>
      <c r="R146" s="48"/>
    </row>
    <row r="147" spans="4:18" s="8" customFormat="1" x14ac:dyDescent="0.45">
      <c r="D147" s="53">
        <f t="shared" si="12"/>
        <v>199</v>
      </c>
      <c r="F147" s="53" t="str">
        <f t="shared" si="13"/>
        <v xml:space="preserve"> , </v>
      </c>
      <c r="I147" s="57">
        <f t="shared" ca="1" si="14"/>
        <v>44131</v>
      </c>
      <c r="K147" s="58">
        <f t="shared" ca="1" si="11"/>
        <v>120.82409308692677</v>
      </c>
      <c r="Q147" s="50"/>
      <c r="R147" s="50"/>
    </row>
    <row r="148" spans="4:18" s="5" customFormat="1" x14ac:dyDescent="0.45">
      <c r="D148" s="53">
        <f t="shared" si="12"/>
        <v>199</v>
      </c>
      <c r="F148" s="53" t="str">
        <f t="shared" si="13"/>
        <v xml:space="preserve"> , </v>
      </c>
      <c r="I148" s="7">
        <f t="shared" ca="1" si="14"/>
        <v>44131</v>
      </c>
      <c r="K148" s="43">
        <f t="shared" ca="1" si="11"/>
        <v>120.82409308692677</v>
      </c>
      <c r="Q148" s="48"/>
      <c r="R148" s="48"/>
    </row>
    <row r="149" spans="4:18" s="8" customFormat="1" x14ac:dyDescent="0.45">
      <c r="D149" s="53">
        <f t="shared" si="12"/>
        <v>199</v>
      </c>
      <c r="F149" s="53" t="str">
        <f t="shared" si="13"/>
        <v xml:space="preserve"> , </v>
      </c>
      <c r="I149" s="57">
        <f t="shared" ca="1" si="14"/>
        <v>44131</v>
      </c>
      <c r="K149" s="58">
        <f t="shared" ca="1" si="11"/>
        <v>120.82409308692677</v>
      </c>
      <c r="Q149" s="50"/>
      <c r="R149" s="50"/>
    </row>
    <row r="150" spans="4:18" s="5" customFormat="1" x14ac:dyDescent="0.45">
      <c r="D150" s="53">
        <f t="shared" si="12"/>
        <v>199</v>
      </c>
      <c r="F150" s="53" t="str">
        <f t="shared" si="13"/>
        <v xml:space="preserve"> , </v>
      </c>
      <c r="I150" s="7">
        <f t="shared" ca="1" si="14"/>
        <v>44131</v>
      </c>
      <c r="K150" s="43">
        <f ca="1">(I150-J150)/365.25</f>
        <v>120.82409308692677</v>
      </c>
      <c r="Q150" s="48"/>
      <c r="R150" s="48"/>
    </row>
    <row r="151" spans="4:18" s="8" customFormat="1" x14ac:dyDescent="0.45">
      <c r="D151" s="53">
        <f t="shared" si="12"/>
        <v>199</v>
      </c>
      <c r="F151" s="53" t="str">
        <f t="shared" si="13"/>
        <v xml:space="preserve"> , </v>
      </c>
      <c r="I151" s="57">
        <f t="shared" ca="1" si="14"/>
        <v>44131</v>
      </c>
      <c r="K151" s="58">
        <f t="shared" ref="K151:K164" ca="1" si="15">(I151-J151)/365.25</f>
        <v>120.82409308692677</v>
      </c>
      <c r="Q151" s="50"/>
      <c r="R151" s="50"/>
    </row>
    <row r="152" spans="4:18" s="5" customFormat="1" x14ac:dyDescent="0.45">
      <c r="D152" s="53">
        <f t="shared" si="12"/>
        <v>199</v>
      </c>
      <c r="F152" s="53" t="str">
        <f t="shared" si="13"/>
        <v xml:space="preserve"> , </v>
      </c>
      <c r="I152" s="7">
        <f t="shared" ca="1" si="14"/>
        <v>44131</v>
      </c>
      <c r="K152" s="43">
        <f t="shared" ca="1" si="15"/>
        <v>120.82409308692677</v>
      </c>
      <c r="Q152" s="48"/>
      <c r="R152" s="48"/>
    </row>
    <row r="153" spans="4:18" s="8" customFormat="1" x14ac:dyDescent="0.45">
      <c r="D153" s="53">
        <f t="shared" si="12"/>
        <v>199</v>
      </c>
      <c r="F153" s="53" t="str">
        <f t="shared" si="13"/>
        <v xml:space="preserve"> , </v>
      </c>
      <c r="I153" s="57">
        <f t="shared" ca="1" si="14"/>
        <v>44131</v>
      </c>
      <c r="K153" s="58">
        <f t="shared" ca="1" si="15"/>
        <v>120.82409308692677</v>
      </c>
      <c r="Q153" s="50"/>
      <c r="R153" s="50"/>
    </row>
    <row r="154" spans="4:18" s="5" customFormat="1" x14ac:dyDescent="0.45">
      <c r="D154" s="53">
        <f t="shared" si="12"/>
        <v>199</v>
      </c>
      <c r="F154" s="53" t="str">
        <f t="shared" si="13"/>
        <v xml:space="preserve"> , </v>
      </c>
      <c r="I154" s="7">
        <f t="shared" ca="1" si="14"/>
        <v>44131</v>
      </c>
      <c r="K154" s="43">
        <f t="shared" ca="1" si="15"/>
        <v>120.82409308692677</v>
      </c>
      <c r="Q154" s="48"/>
      <c r="R154" s="48"/>
    </row>
    <row r="155" spans="4:18" s="8" customFormat="1" x14ac:dyDescent="0.45">
      <c r="D155" s="53">
        <f t="shared" si="12"/>
        <v>199</v>
      </c>
      <c r="F155" s="53" t="str">
        <f t="shared" si="13"/>
        <v xml:space="preserve"> , </v>
      </c>
      <c r="I155" s="57">
        <f t="shared" ca="1" si="14"/>
        <v>44131</v>
      </c>
      <c r="K155" s="58">
        <f t="shared" ca="1" si="15"/>
        <v>120.82409308692677</v>
      </c>
      <c r="Q155" s="50"/>
      <c r="R155" s="50"/>
    </row>
    <row r="156" spans="4:18" s="5" customFormat="1" x14ac:dyDescent="0.45">
      <c r="D156" s="53">
        <f t="shared" si="12"/>
        <v>199</v>
      </c>
      <c r="F156" s="53" t="str">
        <f t="shared" si="13"/>
        <v xml:space="preserve"> , </v>
      </c>
      <c r="I156" s="7">
        <f t="shared" ca="1" si="14"/>
        <v>44131</v>
      </c>
      <c r="K156" s="43">
        <f t="shared" ca="1" si="15"/>
        <v>120.82409308692677</v>
      </c>
      <c r="Q156" s="48"/>
      <c r="R156" s="48"/>
    </row>
    <row r="157" spans="4:18" s="8" customFormat="1" x14ac:dyDescent="0.45">
      <c r="D157" s="53">
        <f t="shared" si="12"/>
        <v>199</v>
      </c>
      <c r="F157" s="53" t="str">
        <f t="shared" si="13"/>
        <v xml:space="preserve"> , </v>
      </c>
      <c r="I157" s="57">
        <f t="shared" ca="1" si="14"/>
        <v>44131</v>
      </c>
      <c r="K157" s="58">
        <f t="shared" ca="1" si="15"/>
        <v>120.82409308692677</v>
      </c>
      <c r="Q157" s="50"/>
      <c r="R157" s="50"/>
    </row>
    <row r="158" spans="4:18" s="5" customFormat="1" x14ac:dyDescent="0.45">
      <c r="D158" s="53">
        <f t="shared" si="12"/>
        <v>199</v>
      </c>
      <c r="F158" s="53" t="str">
        <f t="shared" si="13"/>
        <v xml:space="preserve"> , </v>
      </c>
      <c r="I158" s="7">
        <f t="shared" ca="1" si="14"/>
        <v>44131</v>
      </c>
      <c r="K158" s="43">
        <f t="shared" ca="1" si="15"/>
        <v>120.82409308692677</v>
      </c>
      <c r="Q158" s="48"/>
      <c r="R158" s="48"/>
    </row>
    <row r="159" spans="4:18" s="8" customFormat="1" x14ac:dyDescent="0.45">
      <c r="D159" s="53">
        <f t="shared" si="12"/>
        <v>199</v>
      </c>
      <c r="F159" s="53" t="str">
        <f t="shared" si="13"/>
        <v xml:space="preserve"> , </v>
      </c>
      <c r="I159" s="57">
        <f t="shared" ca="1" si="14"/>
        <v>44131</v>
      </c>
      <c r="K159" s="58">
        <f t="shared" ca="1" si="15"/>
        <v>120.82409308692677</v>
      </c>
      <c r="Q159" s="50"/>
      <c r="R159" s="50"/>
    </row>
    <row r="160" spans="4:18" s="5" customFormat="1" x14ac:dyDescent="0.45">
      <c r="D160" s="53">
        <f t="shared" si="12"/>
        <v>199</v>
      </c>
      <c r="F160" s="53" t="str">
        <f t="shared" si="13"/>
        <v xml:space="preserve"> , </v>
      </c>
      <c r="I160" s="7">
        <f ca="1">TODAY()</f>
        <v>44131</v>
      </c>
      <c r="K160" s="43">
        <f t="shared" ca="1" si="15"/>
        <v>120.82409308692677</v>
      </c>
      <c r="Q160" s="48"/>
      <c r="R160" s="48"/>
    </row>
    <row r="161" spans="4:18" s="8" customFormat="1" x14ac:dyDescent="0.45">
      <c r="D161" s="53">
        <f t="shared" si="12"/>
        <v>199</v>
      </c>
      <c r="F161" s="53" t="str">
        <f t="shared" si="13"/>
        <v xml:space="preserve"> , </v>
      </c>
      <c r="I161" s="57">
        <f t="shared" ca="1" si="14"/>
        <v>44131</v>
      </c>
      <c r="K161" s="58">
        <f t="shared" ca="1" si="15"/>
        <v>120.82409308692677</v>
      </c>
      <c r="Q161" s="50"/>
      <c r="R161" s="50"/>
    </row>
    <row r="162" spans="4:18" s="5" customFormat="1" x14ac:dyDescent="0.45">
      <c r="D162" s="53">
        <f t="shared" si="12"/>
        <v>199</v>
      </c>
      <c r="F162" s="53" t="str">
        <f t="shared" si="13"/>
        <v xml:space="preserve"> , </v>
      </c>
      <c r="I162" s="7">
        <f t="shared" ca="1" si="14"/>
        <v>44131</v>
      </c>
      <c r="K162" s="43">
        <f t="shared" ca="1" si="15"/>
        <v>120.82409308692677</v>
      </c>
      <c r="Q162" s="48"/>
      <c r="R162" s="48"/>
    </row>
    <row r="163" spans="4:18" s="8" customFormat="1" x14ac:dyDescent="0.45">
      <c r="D163" s="53">
        <f t="shared" si="12"/>
        <v>199</v>
      </c>
      <c r="F163" s="53" t="str">
        <f t="shared" si="13"/>
        <v xml:space="preserve"> , </v>
      </c>
      <c r="I163" s="57">
        <f t="shared" ca="1" si="14"/>
        <v>44131</v>
      </c>
      <c r="K163" s="58">
        <f t="shared" ca="1" si="15"/>
        <v>120.82409308692677</v>
      </c>
      <c r="Q163" s="50"/>
      <c r="R163" s="50"/>
    </row>
    <row r="164" spans="4:18" s="5" customFormat="1" x14ac:dyDescent="0.45">
      <c r="D164" s="53">
        <f t="shared" si="12"/>
        <v>199</v>
      </c>
      <c r="F164" s="53" t="str">
        <f t="shared" si="13"/>
        <v xml:space="preserve"> , </v>
      </c>
      <c r="I164" s="7">
        <f t="shared" ca="1" si="14"/>
        <v>44131</v>
      </c>
      <c r="K164" s="43">
        <f t="shared" ca="1" si="15"/>
        <v>120.82409308692677</v>
      </c>
      <c r="Q164" s="48"/>
      <c r="R164" s="48"/>
    </row>
    <row r="165" spans="4:18" s="8" customFormat="1" x14ac:dyDescent="0.45">
      <c r="D165" s="53">
        <f t="shared" si="12"/>
        <v>199</v>
      </c>
      <c r="F165" s="53" t="str">
        <f t="shared" si="13"/>
        <v xml:space="preserve"> , </v>
      </c>
      <c r="I165" s="57">
        <f t="shared" ca="1" si="14"/>
        <v>44131</v>
      </c>
      <c r="K165" s="58">
        <f ca="1">(I165-J165)/365.25</f>
        <v>120.82409308692677</v>
      </c>
      <c r="Q165" s="50"/>
      <c r="R165" s="50"/>
    </row>
    <row r="166" spans="4:18" s="5" customFormat="1" x14ac:dyDescent="0.45">
      <c r="D166" s="53">
        <f t="shared" si="12"/>
        <v>199</v>
      </c>
      <c r="F166" s="53" t="str">
        <f t="shared" si="13"/>
        <v xml:space="preserve"> , </v>
      </c>
      <c r="I166" s="7">
        <f t="shared" ca="1" si="14"/>
        <v>44131</v>
      </c>
      <c r="K166" s="43">
        <f t="shared" ref="K166:K179" ca="1" si="16">(I166-J166)/365.25</f>
        <v>120.82409308692677</v>
      </c>
      <c r="Q166" s="48"/>
      <c r="R166" s="48"/>
    </row>
    <row r="167" spans="4:18" s="8" customFormat="1" x14ac:dyDescent="0.45">
      <c r="D167" s="53">
        <f t="shared" si="12"/>
        <v>199</v>
      </c>
      <c r="F167" s="53" t="str">
        <f t="shared" si="13"/>
        <v xml:space="preserve"> , </v>
      </c>
      <c r="I167" s="57">
        <f t="shared" ca="1" si="14"/>
        <v>44131</v>
      </c>
      <c r="K167" s="58">
        <f t="shared" ca="1" si="16"/>
        <v>120.82409308692677</v>
      </c>
      <c r="Q167" s="50"/>
      <c r="R167" s="50"/>
    </row>
    <row r="168" spans="4:18" s="5" customFormat="1" x14ac:dyDescent="0.45">
      <c r="D168" s="53">
        <f t="shared" si="12"/>
        <v>199</v>
      </c>
      <c r="F168" s="53" t="str">
        <f t="shared" si="13"/>
        <v xml:space="preserve"> , </v>
      </c>
      <c r="I168" s="7">
        <f t="shared" ca="1" si="14"/>
        <v>44131</v>
      </c>
      <c r="K168" s="43">
        <f t="shared" ca="1" si="16"/>
        <v>120.82409308692677</v>
      </c>
      <c r="Q168" s="48"/>
      <c r="R168" s="48"/>
    </row>
    <row r="169" spans="4:18" s="8" customFormat="1" x14ac:dyDescent="0.45">
      <c r="D169" s="53">
        <f t="shared" si="12"/>
        <v>199</v>
      </c>
      <c r="F169" s="53" t="str">
        <f t="shared" si="13"/>
        <v xml:space="preserve"> , </v>
      </c>
      <c r="I169" s="57">
        <f t="shared" ca="1" si="14"/>
        <v>44131</v>
      </c>
      <c r="K169" s="58">
        <f t="shared" ca="1" si="16"/>
        <v>120.82409308692677</v>
      </c>
      <c r="Q169" s="50"/>
      <c r="R169" s="50"/>
    </row>
    <row r="170" spans="4:18" s="5" customFormat="1" x14ac:dyDescent="0.45">
      <c r="D170" s="53">
        <f t="shared" si="12"/>
        <v>199</v>
      </c>
      <c r="F170" s="53" t="str">
        <f t="shared" si="13"/>
        <v xml:space="preserve"> , </v>
      </c>
      <c r="I170" s="7">
        <f t="shared" ca="1" si="14"/>
        <v>44131</v>
      </c>
      <c r="K170" s="43">
        <f t="shared" ca="1" si="16"/>
        <v>120.82409308692677</v>
      </c>
      <c r="Q170" s="48"/>
      <c r="R170" s="48"/>
    </row>
    <row r="171" spans="4:18" s="8" customFormat="1" x14ac:dyDescent="0.45">
      <c r="D171" s="53">
        <f t="shared" si="12"/>
        <v>199</v>
      </c>
      <c r="F171" s="53" t="str">
        <f t="shared" si="13"/>
        <v xml:space="preserve"> , </v>
      </c>
      <c r="I171" s="57">
        <f t="shared" ca="1" si="14"/>
        <v>44131</v>
      </c>
      <c r="K171" s="58">
        <f t="shared" ca="1" si="16"/>
        <v>120.82409308692677</v>
      </c>
      <c r="Q171" s="50"/>
      <c r="R171" s="50"/>
    </row>
    <row r="172" spans="4:18" s="5" customFormat="1" x14ac:dyDescent="0.45">
      <c r="D172" s="53">
        <f t="shared" si="12"/>
        <v>199</v>
      </c>
      <c r="F172" s="53" t="str">
        <f t="shared" si="13"/>
        <v xml:space="preserve"> , </v>
      </c>
      <c r="I172" s="7">
        <f t="shared" ca="1" si="14"/>
        <v>44131</v>
      </c>
      <c r="K172" s="43">
        <f t="shared" ca="1" si="16"/>
        <v>120.82409308692677</v>
      </c>
      <c r="Q172" s="48"/>
      <c r="R172" s="48"/>
    </row>
    <row r="173" spans="4:18" s="8" customFormat="1" x14ac:dyDescent="0.45">
      <c r="D173" s="53">
        <f t="shared" si="12"/>
        <v>199</v>
      </c>
      <c r="F173" s="53" t="str">
        <f t="shared" si="13"/>
        <v xml:space="preserve"> , </v>
      </c>
      <c r="I173" s="57">
        <f t="shared" ca="1" si="14"/>
        <v>44131</v>
      </c>
      <c r="K173" s="58">
        <f t="shared" ca="1" si="16"/>
        <v>120.82409308692677</v>
      </c>
      <c r="Q173" s="50"/>
      <c r="R173" s="50"/>
    </row>
    <row r="174" spans="4:18" s="5" customFormat="1" x14ac:dyDescent="0.45">
      <c r="D174" s="53">
        <f t="shared" si="12"/>
        <v>199</v>
      </c>
      <c r="F174" s="53" t="str">
        <f t="shared" si="13"/>
        <v xml:space="preserve"> , </v>
      </c>
      <c r="I174" s="7">
        <f t="shared" ca="1" si="14"/>
        <v>44131</v>
      </c>
      <c r="K174" s="43">
        <f t="shared" ca="1" si="16"/>
        <v>120.82409308692677</v>
      </c>
      <c r="Q174" s="48"/>
      <c r="R174" s="48"/>
    </row>
    <row r="175" spans="4:18" s="8" customFormat="1" x14ac:dyDescent="0.45">
      <c r="D175" s="53">
        <f t="shared" si="12"/>
        <v>199</v>
      </c>
      <c r="F175" s="53" t="str">
        <f t="shared" si="13"/>
        <v xml:space="preserve"> , </v>
      </c>
      <c r="I175" s="57">
        <f ca="1">TODAY()</f>
        <v>44131</v>
      </c>
      <c r="K175" s="58">
        <f t="shared" ca="1" si="16"/>
        <v>120.82409308692677</v>
      </c>
      <c r="Q175" s="50"/>
      <c r="R175" s="50"/>
    </row>
    <row r="176" spans="4:18" s="5" customFormat="1" x14ac:dyDescent="0.45">
      <c r="D176" s="53">
        <f t="shared" si="12"/>
        <v>199</v>
      </c>
      <c r="F176" s="53" t="str">
        <f t="shared" si="13"/>
        <v xml:space="preserve"> , </v>
      </c>
      <c r="I176" s="7">
        <f t="shared" ref="I176:I200" ca="1" si="17">TODAY()</f>
        <v>44131</v>
      </c>
      <c r="K176" s="43">
        <f t="shared" ca="1" si="16"/>
        <v>120.82409308692677</v>
      </c>
      <c r="Q176" s="48"/>
      <c r="R176" s="48"/>
    </row>
    <row r="177" spans="4:18" s="8" customFormat="1" x14ac:dyDescent="0.45">
      <c r="D177" s="53">
        <f t="shared" si="12"/>
        <v>199</v>
      </c>
      <c r="F177" s="53" t="str">
        <f t="shared" si="13"/>
        <v xml:space="preserve"> , </v>
      </c>
      <c r="I177" s="57">
        <f t="shared" ca="1" si="17"/>
        <v>44131</v>
      </c>
      <c r="K177" s="58">
        <f t="shared" ca="1" si="16"/>
        <v>120.82409308692677</v>
      </c>
      <c r="Q177" s="50"/>
      <c r="R177" s="50"/>
    </row>
    <row r="178" spans="4:18" s="5" customFormat="1" x14ac:dyDescent="0.45">
      <c r="D178" s="53">
        <f t="shared" si="12"/>
        <v>199</v>
      </c>
      <c r="F178" s="53" t="str">
        <f t="shared" si="13"/>
        <v xml:space="preserve"> , </v>
      </c>
      <c r="I178" s="7">
        <f t="shared" ca="1" si="17"/>
        <v>44131</v>
      </c>
      <c r="K178" s="43">
        <f t="shared" ca="1" si="16"/>
        <v>120.82409308692677</v>
      </c>
      <c r="Q178" s="48"/>
      <c r="R178" s="48"/>
    </row>
    <row r="179" spans="4:18" s="8" customFormat="1" x14ac:dyDescent="0.45">
      <c r="D179" s="53">
        <f t="shared" si="12"/>
        <v>199</v>
      </c>
      <c r="F179" s="53" t="str">
        <f t="shared" si="13"/>
        <v xml:space="preserve"> , </v>
      </c>
      <c r="I179" s="57">
        <f t="shared" ca="1" si="17"/>
        <v>44131</v>
      </c>
      <c r="K179" s="58">
        <f t="shared" ca="1" si="16"/>
        <v>120.82409308692677</v>
      </c>
      <c r="Q179" s="50"/>
      <c r="R179" s="50"/>
    </row>
    <row r="180" spans="4:18" s="5" customFormat="1" x14ac:dyDescent="0.45">
      <c r="D180" s="53">
        <f t="shared" si="12"/>
        <v>199</v>
      </c>
      <c r="F180" s="53" t="str">
        <f t="shared" si="13"/>
        <v xml:space="preserve"> , </v>
      </c>
      <c r="I180" s="7">
        <f t="shared" ca="1" si="17"/>
        <v>44131</v>
      </c>
      <c r="K180" s="43">
        <f ca="1">(I180-J180)/365.25</f>
        <v>120.82409308692677</v>
      </c>
      <c r="Q180" s="48"/>
      <c r="R180" s="48"/>
    </row>
    <row r="181" spans="4:18" s="8" customFormat="1" x14ac:dyDescent="0.45">
      <c r="D181" s="53">
        <f t="shared" si="12"/>
        <v>199</v>
      </c>
      <c r="F181" s="53" t="str">
        <f t="shared" si="13"/>
        <v xml:space="preserve"> , </v>
      </c>
      <c r="I181" s="57">
        <f t="shared" ca="1" si="17"/>
        <v>44131</v>
      </c>
      <c r="K181" s="58">
        <f t="shared" ref="K181:K200" ca="1" si="18">(I181-J181)/365.25</f>
        <v>120.82409308692677</v>
      </c>
      <c r="Q181" s="50"/>
      <c r="R181" s="50"/>
    </row>
    <row r="182" spans="4:18" s="5" customFormat="1" x14ac:dyDescent="0.45">
      <c r="D182" s="53">
        <f t="shared" si="12"/>
        <v>199</v>
      </c>
      <c r="F182" s="53" t="str">
        <f>CONCATENATE(G182," , ",H182)</f>
        <v xml:space="preserve"> , </v>
      </c>
      <c r="I182" s="7">
        <f t="shared" ca="1" si="17"/>
        <v>44131</v>
      </c>
      <c r="K182" s="43">
        <f t="shared" ca="1" si="18"/>
        <v>120.82409308692677</v>
      </c>
      <c r="Q182" s="48"/>
      <c r="R182" s="48"/>
    </row>
    <row r="183" spans="4:18" s="8" customFormat="1" x14ac:dyDescent="0.45">
      <c r="D183" s="53">
        <f t="shared" si="12"/>
        <v>199</v>
      </c>
      <c r="F183" s="53" t="str">
        <f t="shared" ref="F183:F200" si="19">CONCATENATE(G183," , ",H183)</f>
        <v xml:space="preserve"> , </v>
      </c>
      <c r="I183" s="57">
        <f t="shared" ca="1" si="17"/>
        <v>44131</v>
      </c>
      <c r="K183" s="58">
        <f t="shared" ca="1" si="18"/>
        <v>120.82409308692677</v>
      </c>
      <c r="Q183" s="50"/>
      <c r="R183" s="50"/>
    </row>
    <row r="184" spans="4:18" s="5" customFormat="1" x14ac:dyDescent="0.45">
      <c r="D184" s="53">
        <f t="shared" si="12"/>
        <v>199</v>
      </c>
      <c r="F184" s="53" t="str">
        <f t="shared" si="19"/>
        <v xml:space="preserve"> , </v>
      </c>
      <c r="I184" s="7">
        <f t="shared" ca="1" si="17"/>
        <v>44131</v>
      </c>
      <c r="K184" s="43">
        <f t="shared" ca="1" si="18"/>
        <v>120.82409308692677</v>
      </c>
      <c r="Q184" s="48"/>
      <c r="R184" s="48"/>
    </row>
    <row r="185" spans="4:18" s="8" customFormat="1" x14ac:dyDescent="0.45">
      <c r="D185" s="53">
        <f t="shared" si="12"/>
        <v>199</v>
      </c>
      <c r="F185" s="53" t="str">
        <f t="shared" si="19"/>
        <v xml:space="preserve"> , </v>
      </c>
      <c r="I185" s="57">
        <f t="shared" ca="1" si="17"/>
        <v>44131</v>
      </c>
      <c r="K185" s="58">
        <f t="shared" ca="1" si="18"/>
        <v>120.82409308692677</v>
      </c>
      <c r="Q185" s="50"/>
      <c r="R185" s="50"/>
    </row>
    <row r="186" spans="4:18" s="5" customFormat="1" x14ac:dyDescent="0.45">
      <c r="D186" s="53">
        <f t="shared" si="12"/>
        <v>199</v>
      </c>
      <c r="F186" s="53" t="str">
        <f t="shared" si="19"/>
        <v xml:space="preserve"> , </v>
      </c>
      <c r="I186" s="7">
        <f t="shared" ca="1" si="17"/>
        <v>44131</v>
      </c>
      <c r="K186" s="43">
        <f t="shared" ca="1" si="18"/>
        <v>120.82409308692677</v>
      </c>
      <c r="Q186" s="48"/>
      <c r="R186" s="48"/>
    </row>
    <row r="187" spans="4:18" s="8" customFormat="1" x14ac:dyDescent="0.45">
      <c r="D187" s="53">
        <f t="shared" si="12"/>
        <v>199</v>
      </c>
      <c r="F187" s="53" t="str">
        <f t="shared" si="19"/>
        <v xml:space="preserve"> , </v>
      </c>
      <c r="I187" s="57">
        <f t="shared" ca="1" si="17"/>
        <v>44131</v>
      </c>
      <c r="K187" s="58">
        <f t="shared" ca="1" si="18"/>
        <v>120.82409308692677</v>
      </c>
      <c r="Q187" s="50"/>
      <c r="R187" s="50"/>
    </row>
    <row r="188" spans="4:18" s="5" customFormat="1" x14ac:dyDescent="0.45">
      <c r="D188" s="53">
        <f t="shared" si="12"/>
        <v>199</v>
      </c>
      <c r="F188" s="53" t="str">
        <f t="shared" si="19"/>
        <v xml:space="preserve"> , </v>
      </c>
      <c r="I188" s="7">
        <f t="shared" ca="1" si="17"/>
        <v>44131</v>
      </c>
      <c r="K188" s="43">
        <f t="shared" ca="1" si="18"/>
        <v>120.82409308692677</v>
      </c>
      <c r="Q188" s="48"/>
      <c r="R188" s="48"/>
    </row>
    <row r="189" spans="4:18" s="8" customFormat="1" x14ac:dyDescent="0.45">
      <c r="D189" s="53">
        <f t="shared" si="12"/>
        <v>199</v>
      </c>
      <c r="F189" s="53" t="str">
        <f t="shared" si="19"/>
        <v xml:space="preserve"> , </v>
      </c>
      <c r="I189" s="57">
        <f t="shared" ca="1" si="17"/>
        <v>44131</v>
      </c>
      <c r="K189" s="58">
        <f t="shared" ca="1" si="18"/>
        <v>120.82409308692677</v>
      </c>
      <c r="Q189" s="50"/>
      <c r="R189" s="50"/>
    </row>
    <row r="190" spans="4:18" s="5" customFormat="1" x14ac:dyDescent="0.45">
      <c r="D190" s="53">
        <f t="shared" si="12"/>
        <v>199</v>
      </c>
      <c r="F190" s="53" t="str">
        <f t="shared" si="19"/>
        <v xml:space="preserve"> , </v>
      </c>
      <c r="I190" s="7">
        <f t="shared" ca="1" si="17"/>
        <v>44131</v>
      </c>
      <c r="K190" s="43">
        <f t="shared" ca="1" si="18"/>
        <v>120.82409308692677</v>
      </c>
      <c r="Q190" s="48"/>
      <c r="R190" s="48"/>
    </row>
    <row r="191" spans="4:18" s="8" customFormat="1" x14ac:dyDescent="0.45">
      <c r="D191" s="53">
        <f t="shared" si="12"/>
        <v>199</v>
      </c>
      <c r="F191" s="53" t="str">
        <f t="shared" si="19"/>
        <v xml:space="preserve"> , </v>
      </c>
      <c r="I191" s="57">
        <f t="shared" ca="1" si="17"/>
        <v>44131</v>
      </c>
      <c r="K191" s="58">
        <f t="shared" ca="1" si="18"/>
        <v>120.82409308692677</v>
      </c>
      <c r="Q191" s="50"/>
      <c r="R191" s="50"/>
    </row>
    <row r="192" spans="4:18" s="5" customFormat="1" x14ac:dyDescent="0.45">
      <c r="D192" s="53">
        <f t="shared" si="12"/>
        <v>199</v>
      </c>
      <c r="F192" s="53" t="str">
        <f t="shared" si="19"/>
        <v xml:space="preserve"> , </v>
      </c>
      <c r="I192" s="7">
        <f t="shared" ca="1" si="17"/>
        <v>44131</v>
      </c>
      <c r="K192" s="43">
        <f t="shared" ca="1" si="18"/>
        <v>120.82409308692677</v>
      </c>
      <c r="Q192" s="48"/>
      <c r="R192" s="48"/>
    </row>
    <row r="193" spans="1:36" s="8" customFormat="1" x14ac:dyDescent="0.45">
      <c r="D193" s="53">
        <f t="shared" si="12"/>
        <v>199</v>
      </c>
      <c r="F193" s="53" t="str">
        <f t="shared" si="19"/>
        <v xml:space="preserve"> , </v>
      </c>
      <c r="I193" s="57">
        <f t="shared" ca="1" si="17"/>
        <v>44131</v>
      </c>
      <c r="K193" s="58">
        <f t="shared" ca="1" si="18"/>
        <v>120.82409308692677</v>
      </c>
      <c r="Q193" s="50"/>
      <c r="R193" s="50"/>
    </row>
    <row r="194" spans="1:36" s="5" customFormat="1" x14ac:dyDescent="0.45">
      <c r="D194" s="53">
        <f t="shared" ref="D194:D200" si="20">COUNTIF($F$2:$F$200,F195)</f>
        <v>199</v>
      </c>
      <c r="F194" s="53" t="str">
        <f t="shared" si="19"/>
        <v xml:space="preserve"> , </v>
      </c>
      <c r="I194" s="7">
        <f t="shared" ca="1" si="17"/>
        <v>44131</v>
      </c>
      <c r="K194" s="43">
        <f t="shared" ca="1" si="18"/>
        <v>120.82409308692677</v>
      </c>
      <c r="Q194" s="48"/>
      <c r="R194" s="48"/>
    </row>
    <row r="195" spans="1:36" s="8" customFormat="1" x14ac:dyDescent="0.45">
      <c r="D195" s="53">
        <f t="shared" si="20"/>
        <v>199</v>
      </c>
      <c r="F195" s="53" t="str">
        <f t="shared" si="19"/>
        <v xml:space="preserve"> , </v>
      </c>
      <c r="I195" s="57">
        <f t="shared" ca="1" si="17"/>
        <v>44131</v>
      </c>
      <c r="K195" s="58">
        <f t="shared" ca="1" si="18"/>
        <v>120.82409308692677</v>
      </c>
      <c r="Q195" s="50"/>
      <c r="R195" s="50"/>
    </row>
    <row r="196" spans="1:36" s="5" customFormat="1" x14ac:dyDescent="0.45">
      <c r="D196" s="53">
        <f t="shared" si="20"/>
        <v>199</v>
      </c>
      <c r="F196" s="53" t="str">
        <f t="shared" si="19"/>
        <v xml:space="preserve"> , </v>
      </c>
      <c r="I196" s="7">
        <f t="shared" ca="1" si="17"/>
        <v>44131</v>
      </c>
      <c r="K196" s="43">
        <f t="shared" ca="1" si="18"/>
        <v>120.82409308692677</v>
      </c>
      <c r="Q196" s="48"/>
      <c r="R196" s="48"/>
    </row>
    <row r="197" spans="1:36" s="8" customFormat="1" x14ac:dyDescent="0.45">
      <c r="D197" s="53">
        <f t="shared" si="20"/>
        <v>199</v>
      </c>
      <c r="F197" s="53" t="str">
        <f t="shared" si="19"/>
        <v xml:space="preserve"> , </v>
      </c>
      <c r="I197" s="57">
        <f t="shared" ca="1" si="17"/>
        <v>44131</v>
      </c>
      <c r="K197" s="58">
        <f t="shared" ca="1" si="18"/>
        <v>120.82409308692677</v>
      </c>
      <c r="Q197" s="50"/>
      <c r="R197" s="50"/>
    </row>
    <row r="198" spans="1:36" s="5" customFormat="1" x14ac:dyDescent="0.45">
      <c r="D198" s="53">
        <f t="shared" si="20"/>
        <v>199</v>
      </c>
      <c r="F198" s="53" t="str">
        <f t="shared" si="19"/>
        <v xml:space="preserve"> , </v>
      </c>
      <c r="I198" s="7">
        <f t="shared" ca="1" si="17"/>
        <v>44131</v>
      </c>
      <c r="K198" s="43">
        <f t="shared" ca="1" si="18"/>
        <v>120.82409308692677</v>
      </c>
      <c r="Q198" s="48"/>
      <c r="R198" s="48"/>
    </row>
    <row r="199" spans="1:36" s="8" customFormat="1" x14ac:dyDescent="0.45">
      <c r="D199" s="53">
        <f t="shared" si="20"/>
        <v>199</v>
      </c>
      <c r="F199" s="53" t="str">
        <f t="shared" si="19"/>
        <v xml:space="preserve"> , </v>
      </c>
      <c r="I199" s="57">
        <f t="shared" ca="1" si="17"/>
        <v>44131</v>
      </c>
      <c r="K199" s="58">
        <f t="shared" ca="1" si="18"/>
        <v>120.82409308692677</v>
      </c>
      <c r="Q199" s="50"/>
      <c r="R199" s="50"/>
    </row>
    <row r="200" spans="1:36" s="5" customFormat="1" x14ac:dyDescent="0.45">
      <c r="D200" s="53">
        <f t="shared" si="20"/>
        <v>0</v>
      </c>
      <c r="F200" s="53" t="str">
        <f t="shared" si="19"/>
        <v xml:space="preserve"> , </v>
      </c>
      <c r="I200" s="7">
        <f t="shared" ca="1" si="17"/>
        <v>44131</v>
      </c>
      <c r="K200" s="43">
        <f t="shared" ca="1" si="18"/>
        <v>120.82409308692677</v>
      </c>
      <c r="Q200" s="48"/>
      <c r="R200" s="48"/>
    </row>
    <row r="201" spans="1:36" s="11" customFormat="1" x14ac:dyDescent="0.45">
      <c r="A201" s="10" t="s">
        <v>249</v>
      </c>
      <c r="K201" s="44"/>
      <c r="Q201" s="51"/>
      <c r="R201" s="51"/>
    </row>
    <row r="202" spans="1:36" s="6" customFormat="1" x14ac:dyDescent="0.45">
      <c r="K202" s="45"/>
      <c r="Q202" s="52"/>
      <c r="R202" s="52"/>
    </row>
    <row r="203" spans="1:36" s="6" customFormat="1" x14ac:dyDescent="0.45">
      <c r="A203" s="6">
        <f>COUNTIF(A2:A200,"&gt;0")</f>
        <v>0</v>
      </c>
      <c r="B203" s="6">
        <f>COUNTIF(B2:B200, "=Sunday")</f>
        <v>0</v>
      </c>
      <c r="C203" s="6">
        <f>COUNTIF(C2:C200,"*Block A*")</f>
        <v>0</v>
      </c>
      <c r="K203" s="45">
        <f ca="1">COUNTIFS(K2:K200,"&gt;0",K2:K200,"&lt;13")</f>
        <v>0</v>
      </c>
      <c r="L203" s="6">
        <f>COUNTIF(L2:L200,"W")</f>
        <v>0</v>
      </c>
      <c r="M203" s="6">
        <f>COUNTIF(M2:M200,"M")</f>
        <v>0</v>
      </c>
      <c r="N203" s="6">
        <f>COUNTIF(N2:N200,"Alachua")</f>
        <v>0</v>
      </c>
      <c r="O203" s="6">
        <f>COUNTIF(O2:O200,"NW")</f>
        <v>0</v>
      </c>
      <c r="P203" s="6">
        <f>COUNTIF(P2:P200, "ASO - A")</f>
        <v>0</v>
      </c>
      <c r="Q203" s="52" t="e">
        <f>AVERAGE(Q2:Q200)</f>
        <v>#DIV/0!</v>
      </c>
      <c r="R203" s="52" t="e">
        <f>AVERAGE(R2:R200)</f>
        <v>#DIV/0!</v>
      </c>
      <c r="S203" s="6">
        <f>COUNTIF(S2:S200, "Armed Disturbance")</f>
        <v>0</v>
      </c>
      <c r="T203" s="6">
        <f>COUNTIF(T2:T200, "Armed Disturbance")</f>
        <v>0</v>
      </c>
      <c r="U203" s="6">
        <f>COUNTIF(U2:U200,"Y")</f>
        <v>0</v>
      </c>
      <c r="V203" s="6">
        <f>COUNTIF(V2:V200,"Y")</f>
        <v>0</v>
      </c>
      <c r="W203" s="6">
        <f>COUNTIF(W2:W200,"Y")</f>
        <v>0</v>
      </c>
      <c r="Y203" s="6">
        <f>COUNTIF(X2:Y200, "anxiety")</f>
        <v>0</v>
      </c>
      <c r="Z203" s="6">
        <f>COUNTIF(Z2:Z200, "Y")</f>
        <v>0</v>
      </c>
      <c r="AA203" s="6">
        <f>COUNTIF(AA2:AA200, "Y")</f>
        <v>0</v>
      </c>
      <c r="AC203" s="6">
        <f>COUNTIF(AC2:AC200,"Y")</f>
        <v>0</v>
      </c>
      <c r="AD203" s="6">
        <f>COUNTIF(AD2:AD200,"Y")</f>
        <v>0</v>
      </c>
      <c r="AE203" s="6">
        <f>COUNTIF(AE2:AE200,"Y")</f>
        <v>0</v>
      </c>
      <c r="AF203" s="6">
        <f>COUNTIF(AF2:AF200,"N/A")</f>
        <v>0</v>
      </c>
      <c r="AG203" s="6">
        <f>COUNTIF(AG2:AG200,"Meridian")</f>
        <v>0</v>
      </c>
      <c r="AH203" s="6">
        <f>COUNTIF(AH2:AH200,"Y")</f>
        <v>0</v>
      </c>
      <c r="AI203" s="6">
        <f>COUNTIF(AI2:AI200,"Y")</f>
        <v>0</v>
      </c>
      <c r="AJ203" s="6">
        <f>COUNTIF(AJ2:AJ200,"Y")</f>
        <v>0</v>
      </c>
    </row>
    <row r="204" spans="1:36" s="6" customFormat="1" x14ac:dyDescent="0.45">
      <c r="B204" s="6">
        <f>COUNTIF(B4:B201, "=Monday")</f>
        <v>0</v>
      </c>
      <c r="C204" s="6">
        <f>COUNTIF(C2:C200,"*Block B*")</f>
        <v>0</v>
      </c>
      <c r="K204" s="45">
        <f ca="1">COUNTIFS(K2:K200,"&gt;12",K2:K200,"&lt;18")</f>
        <v>0</v>
      </c>
      <c r="L204" s="6">
        <f>COUNTIF(L2:L200,"B")</f>
        <v>0</v>
      </c>
      <c r="M204" s="6">
        <f>COUNTIF(M2:M200,"F")</f>
        <v>0</v>
      </c>
      <c r="N204" s="6">
        <f>COUNTIF(N2:N200,"Archer")</f>
        <v>0</v>
      </c>
      <c r="O204" s="6">
        <f>COUNTIF(O2:O200,"SW")</f>
        <v>0</v>
      </c>
      <c r="P204" s="6">
        <f>COUNTIF(P2:P200, "ASO - B")</f>
        <v>0</v>
      </c>
      <c r="Q204" s="52"/>
      <c r="R204" s="52"/>
      <c r="S204" s="6">
        <f>COUNTIF(S2:S200, "Assist Citizen")</f>
        <v>0</v>
      </c>
      <c r="T204" s="6">
        <f>COUNTIF(T2:T200, "Assist Citizen")</f>
        <v>0</v>
      </c>
      <c r="U204" s="6">
        <f>COUNTIF(U2:U200,"N")</f>
        <v>0</v>
      </c>
      <c r="V204" s="6">
        <f>COUNTIF(V2:V200,"N")</f>
        <v>0</v>
      </c>
      <c r="W204" s="6">
        <f>COUNTIF(W2:W200,"n")</f>
        <v>0</v>
      </c>
      <c r="Y204" s="6">
        <f>COUNTIF(X2:Y200, "Bipolar")</f>
        <v>0</v>
      </c>
      <c r="Z204" s="6">
        <f>COUNTIF(Z2:Z200, "N")</f>
        <v>0</v>
      </c>
      <c r="AA204" s="6">
        <f>COUNTIF(AA2:AA200, "N")</f>
        <v>0</v>
      </c>
      <c r="AC204" s="6">
        <f>COUNTIF(AC2:AC200,"N")</f>
        <v>0</v>
      </c>
      <c r="AD204" s="6">
        <f>COUNTIF(AD2:AD200,"N")</f>
        <v>0</v>
      </c>
      <c r="AE204" s="6">
        <f>COUNTIF(AE2:AE200,"N")</f>
        <v>0</v>
      </c>
      <c r="AF204" s="6">
        <f>COUNTIF(AF2:AF200,"BA")</f>
        <v>0</v>
      </c>
      <c r="AG204" s="6">
        <f>COUNTIF(AG2:AG200,"NFRMC")</f>
        <v>0</v>
      </c>
      <c r="AH204" s="6">
        <f>COUNTIF(AH2:AH200,"N")</f>
        <v>0</v>
      </c>
      <c r="AI204" s="6">
        <f>COUNTIF(AI2:AI200,"N")</f>
        <v>0</v>
      </c>
      <c r="AJ204" s="6">
        <f>COUNTIF(AJ2:AJ200,"N")</f>
        <v>0</v>
      </c>
    </row>
    <row r="205" spans="1:36" s="6" customFormat="1" x14ac:dyDescent="0.45">
      <c r="B205" s="6">
        <f>COUNTIF(B4:B201, "=Tuesday")</f>
        <v>0</v>
      </c>
      <c r="C205" s="6">
        <f>COUNTIF(C2:C200,"*Block C*")</f>
        <v>0</v>
      </c>
      <c r="K205" s="45">
        <f ca="1">COUNTIFS(K2:K200,"&gt;17",K2:K200,"&lt;26")</f>
        <v>0</v>
      </c>
      <c r="L205" s="6">
        <f>COUNTIF(L2:L200,"A")</f>
        <v>0</v>
      </c>
      <c r="M205" s="6">
        <f>COUNTIF(M2:M200,"Other")</f>
        <v>0</v>
      </c>
      <c r="N205" s="6">
        <f>COUNTIF(N2:N200,"Gainesville")</f>
        <v>0</v>
      </c>
      <c r="O205" s="6">
        <f>COUNTIF(O2:O200,"SE")</f>
        <v>0</v>
      </c>
      <c r="P205" s="6">
        <f>COUNTIF(P2:P200, "ASO - C")</f>
        <v>0</v>
      </c>
      <c r="Q205" s="52"/>
      <c r="R205" s="52"/>
      <c r="S205" s="6">
        <f>COUNTIF(S2:S200, "Baker Act")</f>
        <v>0</v>
      </c>
      <c r="T205" s="6">
        <f>COUNTIF(T2:T200, "Baker Act")</f>
        <v>0</v>
      </c>
      <c r="U205" s="6">
        <f>COUNTIF(U2:U200,"Unknown")</f>
        <v>0</v>
      </c>
      <c r="V205" s="6">
        <f>COUNTIF(V2:V200,"Unknown")</f>
        <v>0</v>
      </c>
      <c r="W205" s="6">
        <f>COUNTIF(W2:W200,"unknown")</f>
        <v>0</v>
      </c>
      <c r="Y205" s="6">
        <f>COUNTIF(X2:Y200, "Depressive")</f>
        <v>0</v>
      </c>
      <c r="Z205" s="6">
        <f>COUNTIF(Z2:Z200, "Unknown")</f>
        <v>0</v>
      </c>
      <c r="AA205" s="6">
        <f>COUNTIF(AA2:AA200, "Unknown")</f>
        <v>0</v>
      </c>
      <c r="AC205" s="6">
        <f>COUNTIF(AC2:AC200,"Unknown")</f>
        <v>0</v>
      </c>
      <c r="AD205" s="6">
        <f>COUNTIF(AD2:AD200,"Unknown")</f>
        <v>0</v>
      </c>
      <c r="AE205" s="6">
        <f>COUNTIF(AE2:AE200,"Unknown")</f>
        <v>0</v>
      </c>
      <c r="AF205" s="6">
        <f>COUNTIF(AF2:AF200,"Medical")</f>
        <v>0</v>
      </c>
      <c r="AG205" s="6">
        <f>COUNTIF(AG2:AG200,"Shands")</f>
        <v>0</v>
      </c>
      <c r="AH205" s="6">
        <f>COUNTIF(AH2:AH200,"Unknown")</f>
        <v>0</v>
      </c>
      <c r="AI205" s="6">
        <f>COUNTIF(AI2:AI200,"Unknown")</f>
        <v>0</v>
      </c>
      <c r="AJ205" s="6">
        <f>COUNTIF(AJ2:AJ200,"Unknown")</f>
        <v>0</v>
      </c>
    </row>
    <row r="206" spans="1:36" s="6" customFormat="1" x14ac:dyDescent="0.45">
      <c r="B206" s="6">
        <f>COUNTIF(B4:B201, "=Wednesday")</f>
        <v>0</v>
      </c>
      <c r="C206" s="6">
        <f>COUNTIF(C2:C200,"*Block D*")</f>
        <v>0</v>
      </c>
      <c r="K206" s="45">
        <f ca="1">COUNTIFS(K2:K200,"&gt;25",K2:K200,"&lt;41")</f>
        <v>0</v>
      </c>
      <c r="L206" s="6">
        <f>COUNTIF(L2:L200,"H")</f>
        <v>0</v>
      </c>
      <c r="N206" s="6">
        <f>COUNTIF(N2:N200,"Hawthorne")</f>
        <v>0</v>
      </c>
      <c r="O206" s="6">
        <f>COUNTIF(O2:O200,"NE")</f>
        <v>0</v>
      </c>
      <c r="P206" s="6">
        <f>COUNTIF(P2:P200, "ASO - D")</f>
        <v>0</v>
      </c>
      <c r="Q206" s="52"/>
      <c r="R206" s="52"/>
      <c r="S206" s="6">
        <f>COUNTIF(S2:S200, "Battery")</f>
        <v>0</v>
      </c>
      <c r="T206" s="6">
        <f>COUNTIF(T2:T200, "Battery")</f>
        <v>0</v>
      </c>
      <c r="Y206" s="6">
        <f>COUNTIF(X2:Y200, "Dissociative")</f>
        <v>0</v>
      </c>
      <c r="AF206" s="6">
        <f>COUNTIF(AF2:AF200,"Voluntary")</f>
        <v>0</v>
      </c>
      <c r="AG206" s="6">
        <f>COUNTIF(AG2:AG200,"VA")</f>
        <v>0</v>
      </c>
    </row>
    <row r="207" spans="1:36" s="6" customFormat="1" x14ac:dyDescent="0.45">
      <c r="B207" s="6">
        <f>COUNTIF(B4:B201, "=Thursday")</f>
        <v>0</v>
      </c>
      <c r="C207" s="6">
        <f>COUNTIF(C2:C200,"*Block E*")</f>
        <v>0</v>
      </c>
      <c r="K207" s="45">
        <f ca="1">COUNTIFS(K2:K200,"&gt;40",K2:K200,"&lt;61")</f>
        <v>0</v>
      </c>
      <c r="L207" s="6">
        <f>COUNTIF(L2:L200,"O")</f>
        <v>0</v>
      </c>
      <c r="N207" s="6">
        <f>COUNTIF(N2:N200,"High Springs")</f>
        <v>0</v>
      </c>
      <c r="P207" s="6">
        <f>COUNTIF(P2:P200, "ASO - E")</f>
        <v>0</v>
      </c>
      <c r="Q207" s="52"/>
      <c r="R207" s="52"/>
      <c r="S207" s="6">
        <f>COUNTIF(S2:S200, "Burglary")</f>
        <v>0</v>
      </c>
      <c r="T207" s="6">
        <f>COUNTIF(T2:T200, "Burglary")</f>
        <v>0</v>
      </c>
      <c r="Y207" s="6">
        <f>COUNTIF(X2:Y200, "Obsessive")</f>
        <v>0</v>
      </c>
      <c r="AG207" s="6">
        <f>COUNTIF(AG2:AG200,"Vista")</f>
        <v>0</v>
      </c>
    </row>
    <row r="208" spans="1:36" s="6" customFormat="1" x14ac:dyDescent="0.45">
      <c r="B208" s="6">
        <f>COUNTIF(B4:B201, "=Friday")</f>
        <v>0</v>
      </c>
      <c r="C208" s="6">
        <f>COUNTIF(C2:C200,"*Block F*")</f>
        <v>0</v>
      </c>
      <c r="K208" s="45">
        <f ca="1">COUNTIFS(K2:K200,"&gt;60",K2:K200,"&lt;81")</f>
        <v>0</v>
      </c>
      <c r="N208" s="6">
        <f>COUNTIF(N2:N200,"Jonesville")</f>
        <v>0</v>
      </c>
      <c r="P208" s="6">
        <f>COUNTIF(P2:P200, "ASO - F")</f>
        <v>0</v>
      </c>
      <c r="Q208" s="52"/>
      <c r="R208" s="52"/>
      <c r="S208" s="6">
        <f>COUNTIF(S2:S200, "Disturbance")</f>
        <v>0</v>
      </c>
      <c r="T208" s="6">
        <f>COUNTIF(T2:T200, "Disturbance")</f>
        <v>0</v>
      </c>
      <c r="Y208" s="6">
        <f>COUNTIF(X2:Y200, "Other")</f>
        <v>0</v>
      </c>
    </row>
    <row r="209" spans="2:25" s="6" customFormat="1" x14ac:dyDescent="0.45">
      <c r="B209" s="6">
        <f>COUNTIF(B4:B201, "=Saturday")</f>
        <v>0</v>
      </c>
      <c r="K209" s="45">
        <f ca="1">COUNTIFS(K2:K200,"&gt;80",K2:K200,"&lt;111")</f>
        <v>0</v>
      </c>
      <c r="N209" s="6">
        <f>COUNTIF(N2:N200,"Lacrosse")</f>
        <v>0</v>
      </c>
      <c r="P209" s="6">
        <f>COUNTIF(P2:P200, "ASO - G")</f>
        <v>0</v>
      </c>
      <c r="Q209" s="52"/>
      <c r="R209" s="52"/>
      <c r="S209" s="6">
        <f>COUNTIF(S2:S200, "Domestic")</f>
        <v>0</v>
      </c>
      <c r="T209" s="6">
        <f>COUNTIF(T2:T200, "Domestic")</f>
        <v>0</v>
      </c>
      <c r="Y209" s="6">
        <f>COUNTIF(X2:Y200, "Personality")</f>
        <v>0</v>
      </c>
    </row>
    <row r="210" spans="2:25" s="6" customFormat="1" x14ac:dyDescent="0.45">
      <c r="K210" s="45"/>
      <c r="N210" s="6">
        <f>COUNTIF(N2:N200,"Lochloosa")</f>
        <v>0</v>
      </c>
      <c r="P210" s="6">
        <f>COUNTIF(P2:P200, "ASO - H")</f>
        <v>0</v>
      </c>
      <c r="Q210" s="52"/>
      <c r="R210" s="52"/>
      <c r="S210" s="6">
        <f>COUNTIF(S2:S200, "Medical Emergency")</f>
        <v>0</v>
      </c>
      <c r="T210" s="6">
        <f>COUNTIF(T2:T200, "Medical Emergency")</f>
        <v>0</v>
      </c>
      <c r="Y210" s="6">
        <f>COUNTIF(X2:Y200, "Schizophrenia")</f>
        <v>0</v>
      </c>
    </row>
    <row r="211" spans="2:25" s="6" customFormat="1" x14ac:dyDescent="0.45">
      <c r="K211" s="45"/>
      <c r="N211" s="6">
        <f>COUNTIF(N2:N200,"Orange Heights")</f>
        <v>0</v>
      </c>
      <c r="P211" s="6">
        <f>COUNTIF(P2:P200, "ASO - I")</f>
        <v>0</v>
      </c>
      <c r="Q211" s="52"/>
      <c r="R211" s="52"/>
      <c r="S211" s="6">
        <f>COUNTIF(S2:S200, "Mental Health Crisis Situation ")</f>
        <v>0</v>
      </c>
      <c r="T211" s="6">
        <f>COUNTIF(T2:T200, "Mental Health Crisis Situation ")</f>
        <v>0</v>
      </c>
      <c r="Y211" s="6">
        <f>COUNTIF(X2:Y200, "Somatic")</f>
        <v>0</v>
      </c>
    </row>
    <row r="212" spans="2:25" s="6" customFormat="1" x14ac:dyDescent="0.45">
      <c r="K212" s="45"/>
      <c r="N212" s="6">
        <f>COUNTIF(N2:N200,"Micanopy")</f>
        <v>0</v>
      </c>
      <c r="P212" s="6">
        <f>COUNTIF(P2:P200, "ASO - J")</f>
        <v>0</v>
      </c>
      <c r="Q212" s="52"/>
      <c r="R212" s="52"/>
      <c r="S212" s="6">
        <f>COUNTIF(S2:S200, "Other")</f>
        <v>0</v>
      </c>
      <c r="T212" s="6">
        <f>COUNTIF(T2:T200, "Other")</f>
        <v>0</v>
      </c>
      <c r="Y212" s="6">
        <f>COUNTIF(X2:Y200, "Substance")</f>
        <v>0</v>
      </c>
    </row>
    <row r="213" spans="2:25" s="6" customFormat="1" x14ac:dyDescent="0.45">
      <c r="K213" s="45"/>
      <c r="N213" s="6">
        <f>COUNTIF(N2:N200,"Monteocha")</f>
        <v>0</v>
      </c>
      <c r="P213" s="6">
        <f>COUNTIF(P2:P200, "ASO - M")</f>
        <v>0</v>
      </c>
      <c r="Q213" s="52"/>
      <c r="R213" s="52"/>
      <c r="S213" s="6">
        <f>COUNTIF(S2:S200, "S20")</f>
        <v>0</v>
      </c>
      <c r="T213" s="6">
        <f>COUNTIF(T2:T200, "S20")</f>
        <v>0</v>
      </c>
      <c r="Y213" s="6">
        <f>COUNTIF(X2:Y200, "Trauma")</f>
        <v>0</v>
      </c>
    </row>
    <row r="214" spans="2:25" s="6" customFormat="1" x14ac:dyDescent="0.45">
      <c r="K214" s="45"/>
      <c r="N214" s="6">
        <f>COUNTIF(N2:N200,"Newberry")</f>
        <v>0</v>
      </c>
      <c r="P214" s="6">
        <f>COUNTIF(P2:P200, "GPD")</f>
        <v>0</v>
      </c>
      <c r="Q214" s="52"/>
      <c r="R214" s="52"/>
      <c r="S214" s="6">
        <f>COUNTIF(S2:S200, "Suicide Attempt")</f>
        <v>0</v>
      </c>
      <c r="T214" s="6">
        <f>COUNTIF(T2:T200, "Suicide Attempt")</f>
        <v>0</v>
      </c>
      <c r="Y214" s="6">
        <f>COUNTIF(X2:Y200, "Unknown")</f>
        <v>0</v>
      </c>
    </row>
    <row r="215" spans="2:25" s="6" customFormat="1" x14ac:dyDescent="0.45">
      <c r="K215" s="45"/>
      <c r="N215" s="6">
        <f>COUNTIF(N2:N200,"Waldo")</f>
        <v>0</v>
      </c>
      <c r="P215" s="6">
        <f>COUNTIF(P2:P200, "Other")</f>
        <v>0</v>
      </c>
      <c r="Q215" s="52"/>
      <c r="R215" s="52"/>
      <c r="S215" s="6">
        <f>COUNTIF(S2:S200, "Suspicious Activity")</f>
        <v>0</v>
      </c>
      <c r="T215" s="6">
        <f>COUNTIF(T2:T200, "Suspicious Activity")</f>
        <v>0</v>
      </c>
    </row>
    <row r="216" spans="2:25" s="6" customFormat="1" x14ac:dyDescent="0.45">
      <c r="K216" s="45"/>
      <c r="P216" s="6">
        <f>COUNTIF(P2:P200, "HSPD")</f>
        <v>0</v>
      </c>
      <c r="Q216" s="52"/>
      <c r="R216" s="52"/>
      <c r="S216" s="6">
        <f>COUNTIF(S2:S200, "Theft")</f>
        <v>0</v>
      </c>
      <c r="T216" s="6">
        <f>COUNTIF(T2:T200, "Theft")</f>
        <v>0</v>
      </c>
    </row>
    <row r="217" spans="2:25" s="6" customFormat="1" x14ac:dyDescent="0.45">
      <c r="K217" s="45"/>
      <c r="P217" s="6">
        <f>COUNTIF(P2:P200, "APD")</f>
        <v>0</v>
      </c>
      <c r="Q217" s="52"/>
      <c r="R217" s="52"/>
      <c r="S217" s="6">
        <f>COUNTIF(S2:S200, "Trespassing")</f>
        <v>0</v>
      </c>
      <c r="T217" s="6">
        <f>COUNTIF(T2:T200, "Trespassing")</f>
        <v>0</v>
      </c>
    </row>
    <row r="218" spans="2:25" s="6" customFormat="1" x14ac:dyDescent="0.45">
      <c r="K218" s="45"/>
      <c r="P218" s="6">
        <f>COUNTIF(P2:P200, "UPD")</f>
        <v>0</v>
      </c>
      <c r="Q218" s="52"/>
      <c r="R218" s="52"/>
      <c r="S218" s="6">
        <f>COUNTIF(S2:S200, "Well Being Check")</f>
        <v>0</v>
      </c>
      <c r="T218" s="6">
        <f>COUNTIF(T2:T200, "Well Being Check")</f>
        <v>0</v>
      </c>
    </row>
    <row r="219" spans="2:25" s="6" customFormat="1" x14ac:dyDescent="0.45">
      <c r="K219" s="45"/>
      <c r="P219" s="6">
        <f>COUNTIF(P2:P200, "VA")</f>
        <v>0</v>
      </c>
      <c r="Q219" s="52"/>
      <c r="R219" s="52"/>
    </row>
  </sheetData>
  <conditionalFormatting sqref="AF1 AF201:AF1048576">
    <cfRule type="containsText" priority="3" operator="containsText" text="BA / MA (LEO)">
      <formula>NOT(ISERROR(SEARCH("BA / MA (LEO)",AF1)))</formula>
    </cfRule>
  </conditionalFormatting>
  <conditionalFormatting sqref="AF2:AF200">
    <cfRule type="containsText" dxfId="10" priority="1" operator="containsText" text="BA / MA (LEO)">
      <formula>NOT(ISERROR(SEARCH("BA / MA (LEO)",AF2)))</formula>
    </cfRule>
    <cfRule type="containsText" priority="2" operator="containsText" text="BA / MA (LEO)">
      <formula>NOT(ISERROR(SEARCH("BA / MA (LEO)",AF2)))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3">
        <x14:dataValidation type="list" allowBlank="1" showInputMessage="1" showErrorMessage="1" xr:uid="{00000000-0002-0000-0200-000000000000}">
          <x14:formula1>
            <xm:f>'Statistics &amp; Lists'!$B$267:$B$269</xm:f>
          </x14:formula1>
          <xm:sqref>AJ2:AJ200</xm:sqref>
        </x14:dataValidation>
        <x14:dataValidation type="list" allowBlank="1" showInputMessage="1" showErrorMessage="1" xr:uid="{00000000-0002-0000-0200-000001000000}">
          <x14:formula1>
            <xm:f>'Statistics &amp; Lists'!$B$262:$B$264</xm:f>
          </x14:formula1>
          <xm:sqref>AI2:AI200</xm:sqref>
        </x14:dataValidation>
        <x14:dataValidation type="list" allowBlank="1" showInputMessage="1" showErrorMessage="1" xr:uid="{00000000-0002-0000-0200-000002000000}">
          <x14:formula1>
            <xm:f>'Statistics &amp; Lists'!$B$257:$B$259</xm:f>
          </x14:formula1>
          <xm:sqref>AH2:AH200</xm:sqref>
        </x14:dataValidation>
        <x14:dataValidation type="list" allowBlank="1" showInputMessage="1" showErrorMessage="1" xr:uid="{00000000-0002-0000-0200-000003000000}">
          <x14:formula1>
            <xm:f>'Statistics &amp; Lists'!$B$242:$B$254</xm:f>
          </x14:formula1>
          <xm:sqref>AG2:AG200</xm:sqref>
        </x14:dataValidation>
        <x14:dataValidation type="list" allowBlank="1" showInputMessage="1" showErrorMessage="1" xr:uid="{00000000-0002-0000-0200-000004000000}">
          <x14:formula1>
            <xm:f>'Statistics &amp; Lists'!$B$236:$B$239</xm:f>
          </x14:formula1>
          <xm:sqref>AF2:AF200</xm:sqref>
        </x14:dataValidation>
        <x14:dataValidation type="list" allowBlank="1" showInputMessage="1" showErrorMessage="1" xr:uid="{00000000-0002-0000-0200-000005000000}">
          <x14:formula1>
            <xm:f>'Statistics &amp; Lists'!$B$231:$B$233</xm:f>
          </x14:formula1>
          <xm:sqref>AE2:AE200</xm:sqref>
        </x14:dataValidation>
        <x14:dataValidation type="list" allowBlank="1" showInputMessage="1" showErrorMessage="1" xr:uid="{00000000-0002-0000-0200-000006000000}">
          <x14:formula1>
            <xm:f>'Statistics &amp; Lists'!$B$226:$B$228</xm:f>
          </x14:formula1>
          <xm:sqref>AD2:AD200</xm:sqref>
        </x14:dataValidation>
        <x14:dataValidation type="list" allowBlank="1" showInputMessage="1" showErrorMessage="1" xr:uid="{00000000-0002-0000-0200-000007000000}">
          <x14:formula1>
            <xm:f>'Statistics &amp; Lists'!$B$221:$B$223</xm:f>
          </x14:formula1>
          <xm:sqref>AC2:AC200</xm:sqref>
        </x14:dataValidation>
        <x14:dataValidation type="list" allowBlank="1" showInputMessage="1" showErrorMessage="1" xr:uid="{00000000-0002-0000-0200-000008000000}">
          <x14:formula1>
            <xm:f>'Statistics &amp; Lists'!$B$216:$B$218</xm:f>
          </x14:formula1>
          <xm:sqref>AA2:AA200</xm:sqref>
        </x14:dataValidation>
        <x14:dataValidation type="list" allowBlank="1" showInputMessage="1" showErrorMessage="1" xr:uid="{00000000-0002-0000-0200-000009000000}">
          <x14:formula1>
            <xm:f>'Statistics &amp; Lists'!$B$211:$B$213</xm:f>
          </x14:formula1>
          <xm:sqref>Z2:Z200</xm:sqref>
        </x14:dataValidation>
        <x14:dataValidation type="list" allowBlank="1" showInputMessage="1" showErrorMessage="1" xr:uid="{00000000-0002-0000-0200-00000A000000}">
          <x14:formula1>
            <xm:f>'Statistics &amp; Lists'!$B$197:$B$208</xm:f>
          </x14:formula1>
          <xm:sqref>X2:Y200</xm:sqref>
        </x14:dataValidation>
        <x14:dataValidation type="list" allowBlank="1" showInputMessage="1" showErrorMessage="1" xr:uid="{00000000-0002-0000-0200-00000B000000}">
          <x14:formula1>
            <xm:f>'Statistics &amp; Lists'!$B$157:$B$172</xm:f>
          </x14:formula1>
          <xm:sqref>T2:T200</xm:sqref>
        </x14:dataValidation>
        <x14:dataValidation type="list" allowBlank="1" showInputMessage="1" showErrorMessage="1" xr:uid="{00000000-0002-0000-0200-00000C000000}">
          <x14:formula1>
            <xm:f>'Statistics &amp; Lists'!$B$139:$B$154</xm:f>
          </x14:formula1>
          <xm:sqref>S2:S200</xm:sqref>
        </x14:dataValidation>
        <x14:dataValidation type="list" allowBlank="1" showInputMessage="1" showErrorMessage="1" xr:uid="{00000000-0002-0000-0200-00000D000000}">
          <x14:formula1>
            <xm:f>'Statistics &amp; Lists'!$A$102:$A$136</xm:f>
          </x14:formula1>
          <xm:sqref>P2:P200</xm:sqref>
        </x14:dataValidation>
        <x14:dataValidation type="list" allowBlank="1" showInputMessage="1" showErrorMessage="1" xr:uid="{00000000-0002-0000-0200-00000E000000}">
          <x14:formula1>
            <xm:f>'Statistics &amp; Lists'!$B$96:$B$99</xm:f>
          </x14:formula1>
          <xm:sqref>O2:O200</xm:sqref>
        </x14:dataValidation>
        <x14:dataValidation type="list" allowBlank="1" showInputMessage="1" showErrorMessage="1" xr:uid="{00000000-0002-0000-0200-00000F000000}">
          <x14:formula1>
            <xm:f>'Statistics &amp; Lists'!$B$80:$B$93</xm:f>
          </x14:formula1>
          <xm:sqref>N2:N200</xm:sqref>
        </x14:dataValidation>
        <x14:dataValidation type="list" allowBlank="1" showInputMessage="1" showErrorMessage="1" xr:uid="{00000000-0002-0000-0200-000010000000}">
          <x14:formula1>
            <xm:f>'Statistics &amp; Lists'!$B$75:$B$77</xm:f>
          </x14:formula1>
          <xm:sqref>W2:W200</xm:sqref>
        </x14:dataValidation>
        <x14:dataValidation type="list" allowBlank="1" showInputMessage="1" showErrorMessage="1" xr:uid="{00000000-0002-0000-0200-000011000000}">
          <x14:formula1>
            <xm:f>'Statistics &amp; Lists'!$B$70:$B$72</xm:f>
          </x14:formula1>
          <xm:sqref>V2:V200</xm:sqref>
        </x14:dataValidation>
        <x14:dataValidation type="list" allowBlank="1" showInputMessage="1" showErrorMessage="1" xr:uid="{00000000-0002-0000-0200-000012000000}">
          <x14:formula1>
            <xm:f>'Statistics &amp; Lists'!$B$65:$B$67</xm:f>
          </x14:formula1>
          <xm:sqref>U2:U200</xm:sqref>
        </x14:dataValidation>
        <x14:dataValidation type="list" allowBlank="1" showInputMessage="1" showErrorMessage="1" xr:uid="{00000000-0002-0000-0200-000013000000}">
          <x14:formula1>
            <xm:f>'Statistics &amp; Lists'!$B$46:$B$48</xm:f>
          </x14:formula1>
          <xm:sqref>M2:M200</xm:sqref>
        </x14:dataValidation>
        <x14:dataValidation type="list" allowBlank="1" showInputMessage="1" showErrorMessage="1" xr:uid="{00000000-0002-0000-0200-000014000000}">
          <x14:formula1>
            <xm:f>'Statistics &amp; Lists'!$B$33:$B$37</xm:f>
          </x14:formula1>
          <xm:sqref>L2:L200</xm:sqref>
        </x14:dataValidation>
        <x14:dataValidation type="list" allowBlank="1" showInputMessage="1" showErrorMessage="1" xr:uid="{00000000-0002-0000-0200-000015000000}">
          <x14:formula1>
            <xm:f>'Statistics &amp; Lists'!$B$26:$B$31</xm:f>
          </x14:formula1>
          <xm:sqref>C2:C200</xm:sqref>
        </x14:dataValidation>
        <x14:dataValidation type="list" allowBlank="1" showInputMessage="1" showErrorMessage="1" xr:uid="{00000000-0002-0000-0200-000016000000}">
          <x14:formula1>
            <xm:f>'Statistics &amp; Lists'!$B$8:$B$14</xm:f>
          </x14:formula1>
          <xm:sqref>B2:B200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20"/>
  <sheetViews>
    <sheetView workbookViewId="0">
      <pane ySplit="1" topLeftCell="A2" activePane="bottomLeft" state="frozen"/>
      <selection activeCell="E1" sqref="E1"/>
      <selection pane="bottomLeft" activeCell="G2" sqref="G2:J2"/>
    </sheetView>
  </sheetViews>
  <sheetFormatPr defaultColWidth="9.19921875" defaultRowHeight="14.25" x14ac:dyDescent="0.45"/>
  <cols>
    <col min="1" max="1" width="17" style="4" customWidth="1"/>
    <col min="2" max="2" width="14.73046875" style="4" customWidth="1"/>
    <col min="3" max="3" width="17" style="4" customWidth="1"/>
    <col min="4" max="4" width="16.73046875" style="4" hidden="1" customWidth="1"/>
    <col min="5" max="5" width="14.46484375" style="4" customWidth="1"/>
    <col min="6" max="6" width="25.265625" style="4" customWidth="1"/>
    <col min="7" max="8" width="14.46484375" style="4" customWidth="1"/>
    <col min="9" max="9" width="9.73046875" style="4" hidden="1" customWidth="1"/>
    <col min="10" max="10" width="9.73046875" style="4" bestFit="1" customWidth="1"/>
    <col min="11" max="11" width="9.19921875" style="46"/>
    <col min="12" max="14" width="9.19921875" style="4"/>
    <col min="15" max="15" width="11.53125" style="4" customWidth="1"/>
    <col min="16" max="16" width="13.265625" style="4" customWidth="1"/>
    <col min="17" max="18" width="9.19921875" style="49"/>
    <col min="19" max="19" width="18.265625" style="4" hidden="1" customWidth="1"/>
    <col min="20" max="20" width="18.73046875" style="4" customWidth="1"/>
    <col min="21" max="21" width="9.19921875" style="4"/>
    <col min="22" max="22" width="9.796875" style="4" customWidth="1"/>
    <col min="23" max="23" width="9.19921875" style="4"/>
    <col min="24" max="25" width="27.59765625" style="4" customWidth="1"/>
    <col min="26" max="26" width="13.46484375" style="4" customWidth="1"/>
    <col min="27" max="27" width="11.796875" style="4" customWidth="1"/>
    <col min="28" max="28" width="13.46484375" style="4" customWidth="1"/>
    <col min="29" max="31" width="9.19921875" style="4"/>
    <col min="32" max="32" width="17.33203125" style="4" customWidth="1"/>
    <col min="33" max="35" width="9.19921875" style="4"/>
    <col min="36" max="36" width="14.19921875" style="4" customWidth="1"/>
    <col min="37" max="37" width="9.19921875" style="4"/>
    <col min="38" max="38" width="27.265625" style="4" customWidth="1"/>
    <col min="39" max="16384" width="9.19921875" style="4"/>
  </cols>
  <sheetData>
    <row r="1" spans="1:38" ht="57" x14ac:dyDescent="0.45">
      <c r="A1" s="2" t="s">
        <v>216</v>
      </c>
      <c r="B1" s="2" t="s">
        <v>0</v>
      </c>
      <c r="C1" s="2" t="s">
        <v>226</v>
      </c>
      <c r="D1" s="2" t="s">
        <v>211</v>
      </c>
      <c r="E1" s="3" t="s">
        <v>217</v>
      </c>
      <c r="F1" s="3" t="s">
        <v>300</v>
      </c>
      <c r="G1" s="3" t="s">
        <v>298</v>
      </c>
      <c r="H1" s="3" t="s">
        <v>299</v>
      </c>
      <c r="I1" s="3" t="s">
        <v>218</v>
      </c>
      <c r="J1" s="2" t="s">
        <v>219</v>
      </c>
      <c r="K1" s="42" t="s">
        <v>220</v>
      </c>
      <c r="L1" s="2" t="s">
        <v>221</v>
      </c>
      <c r="M1" s="2" t="s">
        <v>222</v>
      </c>
      <c r="N1" s="3" t="s">
        <v>151</v>
      </c>
      <c r="O1" s="3" t="s">
        <v>227</v>
      </c>
      <c r="P1" s="3" t="s">
        <v>264</v>
      </c>
      <c r="Q1" s="47" t="s">
        <v>228</v>
      </c>
      <c r="R1" s="47" t="s">
        <v>229</v>
      </c>
      <c r="S1" s="3" t="s">
        <v>270</v>
      </c>
      <c r="T1" s="3" t="s">
        <v>271</v>
      </c>
      <c r="U1" s="3" t="s">
        <v>223</v>
      </c>
      <c r="V1" s="3" t="s">
        <v>224</v>
      </c>
      <c r="W1" s="3" t="s">
        <v>225</v>
      </c>
      <c r="X1" s="3" t="s">
        <v>230</v>
      </c>
      <c r="Y1" s="3" t="s">
        <v>230</v>
      </c>
      <c r="Z1" s="3" t="s">
        <v>231</v>
      </c>
      <c r="AA1" s="3" t="s">
        <v>232</v>
      </c>
      <c r="AB1" s="3" t="s">
        <v>233</v>
      </c>
      <c r="AC1" s="3" t="s">
        <v>234</v>
      </c>
      <c r="AD1" s="3" t="s">
        <v>235</v>
      </c>
      <c r="AE1" s="3" t="s">
        <v>236</v>
      </c>
      <c r="AF1" s="3" t="s">
        <v>274</v>
      </c>
      <c r="AG1" s="3" t="s">
        <v>275</v>
      </c>
      <c r="AH1" s="3" t="s">
        <v>237</v>
      </c>
      <c r="AI1" s="3" t="s">
        <v>238</v>
      </c>
      <c r="AJ1" s="3" t="s">
        <v>276</v>
      </c>
      <c r="AK1" s="3" t="s">
        <v>277</v>
      </c>
      <c r="AL1" s="3" t="s">
        <v>239</v>
      </c>
    </row>
    <row r="2" spans="1:38" s="53" customFormat="1" x14ac:dyDescent="0.45">
      <c r="D2" s="53">
        <f t="shared" ref="D2:D65" si="0">COUNTIF($F$2:$F$200,F3)</f>
        <v>199</v>
      </c>
      <c r="F2" s="53" t="str">
        <f>CONCATENATE(G2," , ",H2)</f>
        <v xml:space="preserve"> , </v>
      </c>
      <c r="I2" s="54"/>
      <c r="J2" s="54"/>
      <c r="K2" s="55">
        <f>(I2-J2)/365.25</f>
        <v>0</v>
      </c>
      <c r="Q2" s="56"/>
      <c r="R2" s="56"/>
    </row>
    <row r="3" spans="1:38" s="8" customFormat="1" x14ac:dyDescent="0.45">
      <c r="D3" s="8">
        <f t="shared" si="0"/>
        <v>199</v>
      </c>
      <c r="F3" s="53" t="str">
        <f t="shared" ref="F3:F66" si="1">CONCATENATE(G3," , ",H3)</f>
        <v xml:space="preserve"> , </v>
      </c>
      <c r="I3" s="57">
        <f t="shared" ref="I3:I66" ca="1" si="2">TODAY()</f>
        <v>44131</v>
      </c>
      <c r="K3" s="58">
        <f t="shared" ref="K3:K66" ca="1" si="3">(I3-J3)/365.25</f>
        <v>120.82409308692677</v>
      </c>
      <c r="Q3" s="50"/>
      <c r="R3" s="50"/>
    </row>
    <row r="4" spans="1:38" s="53" customFormat="1" x14ac:dyDescent="0.45">
      <c r="D4" s="53">
        <f t="shared" si="0"/>
        <v>199</v>
      </c>
      <c r="F4" s="53" t="str">
        <f t="shared" si="1"/>
        <v xml:space="preserve"> , </v>
      </c>
      <c r="I4" s="54">
        <f t="shared" ca="1" si="2"/>
        <v>44131</v>
      </c>
      <c r="K4" s="55">
        <f t="shared" ca="1" si="3"/>
        <v>120.82409308692677</v>
      </c>
      <c r="Q4" s="56"/>
      <c r="R4" s="56"/>
    </row>
    <row r="5" spans="1:38" s="8" customFormat="1" x14ac:dyDescent="0.45">
      <c r="D5" s="8">
        <f t="shared" si="0"/>
        <v>199</v>
      </c>
      <c r="F5" s="53" t="str">
        <f t="shared" si="1"/>
        <v xml:space="preserve"> , </v>
      </c>
      <c r="I5" s="57">
        <f t="shared" ca="1" si="2"/>
        <v>44131</v>
      </c>
      <c r="K5" s="58">
        <f t="shared" ca="1" si="3"/>
        <v>120.82409308692677</v>
      </c>
      <c r="Q5" s="50"/>
      <c r="R5" s="50"/>
    </row>
    <row r="6" spans="1:38" s="53" customFormat="1" x14ac:dyDescent="0.45">
      <c r="D6" s="53">
        <f t="shared" si="0"/>
        <v>199</v>
      </c>
      <c r="F6" s="53" t="str">
        <f t="shared" si="1"/>
        <v xml:space="preserve"> , </v>
      </c>
      <c r="I6" s="54">
        <f t="shared" ca="1" si="2"/>
        <v>44131</v>
      </c>
      <c r="K6" s="55">
        <f t="shared" ca="1" si="3"/>
        <v>120.82409308692677</v>
      </c>
      <c r="Q6" s="56"/>
      <c r="R6" s="56"/>
    </row>
    <row r="7" spans="1:38" s="8" customFormat="1" x14ac:dyDescent="0.45">
      <c r="D7" s="8">
        <f t="shared" si="0"/>
        <v>199</v>
      </c>
      <c r="F7" s="53" t="str">
        <f t="shared" si="1"/>
        <v xml:space="preserve"> , </v>
      </c>
      <c r="I7" s="57">
        <f t="shared" ca="1" si="2"/>
        <v>44131</v>
      </c>
      <c r="K7" s="58">
        <f t="shared" ca="1" si="3"/>
        <v>120.82409308692677</v>
      </c>
      <c r="Q7" s="50"/>
      <c r="R7" s="50"/>
    </row>
    <row r="8" spans="1:38" s="53" customFormat="1" x14ac:dyDescent="0.45">
      <c r="D8" s="53">
        <f t="shared" si="0"/>
        <v>199</v>
      </c>
      <c r="F8" s="53" t="str">
        <f t="shared" si="1"/>
        <v xml:space="preserve"> , </v>
      </c>
      <c r="I8" s="54">
        <f t="shared" ca="1" si="2"/>
        <v>44131</v>
      </c>
      <c r="K8" s="55">
        <f t="shared" ca="1" si="3"/>
        <v>120.82409308692677</v>
      </c>
      <c r="Q8" s="56"/>
      <c r="R8" s="56"/>
    </row>
    <row r="9" spans="1:38" s="8" customFormat="1" x14ac:dyDescent="0.45">
      <c r="D9" s="8">
        <f t="shared" si="0"/>
        <v>199</v>
      </c>
      <c r="F9" s="53" t="str">
        <f t="shared" si="1"/>
        <v xml:space="preserve"> , </v>
      </c>
      <c r="I9" s="57">
        <f t="shared" ca="1" si="2"/>
        <v>44131</v>
      </c>
      <c r="K9" s="58">
        <f t="shared" ca="1" si="3"/>
        <v>120.82409308692677</v>
      </c>
      <c r="Q9" s="50"/>
      <c r="R9" s="50"/>
    </row>
    <row r="10" spans="1:38" s="53" customFormat="1" x14ac:dyDescent="0.45">
      <c r="D10" s="53">
        <f t="shared" si="0"/>
        <v>199</v>
      </c>
      <c r="F10" s="53" t="str">
        <f t="shared" si="1"/>
        <v xml:space="preserve"> , </v>
      </c>
      <c r="I10" s="54">
        <f t="shared" ca="1" si="2"/>
        <v>44131</v>
      </c>
      <c r="K10" s="55">
        <f t="shared" ca="1" si="3"/>
        <v>120.82409308692677</v>
      </c>
      <c r="Q10" s="56"/>
      <c r="R10" s="56"/>
    </row>
    <row r="11" spans="1:38" s="8" customFormat="1" x14ac:dyDescent="0.45">
      <c r="D11" s="8">
        <f t="shared" si="0"/>
        <v>199</v>
      </c>
      <c r="F11" s="53" t="str">
        <f t="shared" si="1"/>
        <v xml:space="preserve"> , </v>
      </c>
      <c r="I11" s="57">
        <f t="shared" ca="1" si="2"/>
        <v>44131</v>
      </c>
      <c r="K11" s="58">
        <f t="shared" ca="1" si="3"/>
        <v>120.82409308692677</v>
      </c>
      <c r="Q11" s="50"/>
      <c r="R11" s="50"/>
    </row>
    <row r="12" spans="1:38" s="53" customFormat="1" x14ac:dyDescent="0.45">
      <c r="D12" s="53">
        <f t="shared" si="0"/>
        <v>199</v>
      </c>
      <c r="F12" s="53" t="str">
        <f t="shared" si="1"/>
        <v xml:space="preserve"> , </v>
      </c>
      <c r="I12" s="54">
        <f t="shared" ca="1" si="2"/>
        <v>44131</v>
      </c>
      <c r="K12" s="55">
        <f t="shared" ca="1" si="3"/>
        <v>120.82409308692677</v>
      </c>
      <c r="Q12" s="56"/>
      <c r="R12" s="56"/>
    </row>
    <row r="13" spans="1:38" s="8" customFormat="1" x14ac:dyDescent="0.45">
      <c r="D13" s="8">
        <f t="shared" si="0"/>
        <v>199</v>
      </c>
      <c r="F13" s="53" t="str">
        <f t="shared" si="1"/>
        <v xml:space="preserve"> , </v>
      </c>
      <c r="I13" s="57">
        <f t="shared" ca="1" si="2"/>
        <v>44131</v>
      </c>
      <c r="K13" s="58">
        <f t="shared" ca="1" si="3"/>
        <v>120.82409308692677</v>
      </c>
      <c r="Q13" s="50"/>
      <c r="R13" s="50"/>
    </row>
    <row r="14" spans="1:38" s="53" customFormat="1" x14ac:dyDescent="0.45">
      <c r="D14" s="53">
        <f t="shared" si="0"/>
        <v>199</v>
      </c>
      <c r="F14" s="53" t="str">
        <f t="shared" si="1"/>
        <v xml:space="preserve"> , </v>
      </c>
      <c r="I14" s="54">
        <f t="shared" ca="1" si="2"/>
        <v>44131</v>
      </c>
      <c r="K14" s="55">
        <f t="shared" ca="1" si="3"/>
        <v>120.82409308692677</v>
      </c>
      <c r="Q14" s="56"/>
      <c r="R14" s="56"/>
    </row>
    <row r="15" spans="1:38" s="8" customFormat="1" x14ac:dyDescent="0.45">
      <c r="D15" s="8">
        <f t="shared" si="0"/>
        <v>199</v>
      </c>
      <c r="F15" s="53" t="str">
        <f t="shared" si="1"/>
        <v xml:space="preserve"> , </v>
      </c>
      <c r="I15" s="57">
        <f t="shared" ca="1" si="2"/>
        <v>44131</v>
      </c>
      <c r="K15" s="58">
        <f t="shared" ca="1" si="3"/>
        <v>120.82409308692677</v>
      </c>
      <c r="Q15" s="50"/>
      <c r="R15" s="50"/>
    </row>
    <row r="16" spans="1:38" s="5" customFormat="1" x14ac:dyDescent="0.45">
      <c r="D16" s="53">
        <f t="shared" si="0"/>
        <v>199</v>
      </c>
      <c r="F16" s="53" t="str">
        <f t="shared" si="1"/>
        <v xml:space="preserve"> , </v>
      </c>
      <c r="I16" s="7">
        <f t="shared" ca="1" si="2"/>
        <v>44131</v>
      </c>
      <c r="K16" s="43">
        <f t="shared" ca="1" si="3"/>
        <v>120.82409308692677</v>
      </c>
      <c r="Q16" s="48"/>
      <c r="R16" s="48"/>
    </row>
    <row r="17" spans="4:18" s="8" customFormat="1" x14ac:dyDescent="0.45">
      <c r="D17" s="8">
        <f t="shared" si="0"/>
        <v>199</v>
      </c>
      <c r="F17" s="53" t="str">
        <f t="shared" si="1"/>
        <v xml:space="preserve"> , </v>
      </c>
      <c r="I17" s="57">
        <f t="shared" ca="1" si="2"/>
        <v>44131</v>
      </c>
      <c r="K17" s="58">
        <f t="shared" ca="1" si="3"/>
        <v>120.82409308692677</v>
      </c>
      <c r="Q17" s="50"/>
      <c r="R17" s="50"/>
    </row>
    <row r="18" spans="4:18" s="5" customFormat="1" x14ac:dyDescent="0.45">
      <c r="D18" s="53">
        <f t="shared" si="0"/>
        <v>199</v>
      </c>
      <c r="F18" s="53" t="str">
        <f t="shared" si="1"/>
        <v xml:space="preserve"> , </v>
      </c>
      <c r="I18" s="7">
        <f t="shared" ca="1" si="2"/>
        <v>44131</v>
      </c>
      <c r="K18" s="43">
        <f t="shared" ca="1" si="3"/>
        <v>120.82409308692677</v>
      </c>
      <c r="Q18" s="48"/>
      <c r="R18" s="48"/>
    </row>
    <row r="19" spans="4:18" s="8" customFormat="1" x14ac:dyDescent="0.45">
      <c r="D19" s="53">
        <f t="shared" si="0"/>
        <v>199</v>
      </c>
      <c r="F19" s="53" t="str">
        <f t="shared" si="1"/>
        <v xml:space="preserve"> , </v>
      </c>
      <c r="I19" s="57">
        <f t="shared" ca="1" si="2"/>
        <v>44131</v>
      </c>
      <c r="K19" s="58">
        <f t="shared" ca="1" si="3"/>
        <v>120.82409308692677</v>
      </c>
      <c r="Q19" s="50"/>
      <c r="R19" s="50"/>
    </row>
    <row r="20" spans="4:18" s="5" customFormat="1" x14ac:dyDescent="0.45">
      <c r="D20" s="53">
        <f t="shared" si="0"/>
        <v>199</v>
      </c>
      <c r="F20" s="53" t="str">
        <f t="shared" si="1"/>
        <v xml:space="preserve"> , </v>
      </c>
      <c r="I20" s="7">
        <f t="shared" ca="1" si="2"/>
        <v>44131</v>
      </c>
      <c r="K20" s="43">
        <f t="shared" ca="1" si="3"/>
        <v>120.82409308692677</v>
      </c>
      <c r="Q20" s="48"/>
      <c r="R20" s="48"/>
    </row>
    <row r="21" spans="4:18" s="8" customFormat="1" x14ac:dyDescent="0.45">
      <c r="D21" s="53">
        <f t="shared" si="0"/>
        <v>199</v>
      </c>
      <c r="F21" s="53" t="str">
        <f t="shared" si="1"/>
        <v xml:space="preserve"> , </v>
      </c>
      <c r="I21" s="57">
        <f t="shared" ca="1" si="2"/>
        <v>44131</v>
      </c>
      <c r="K21" s="58">
        <f t="shared" ca="1" si="3"/>
        <v>120.82409308692677</v>
      </c>
      <c r="Q21" s="50"/>
      <c r="R21" s="50"/>
    </row>
    <row r="22" spans="4:18" s="5" customFormat="1" x14ac:dyDescent="0.45">
      <c r="D22" s="53">
        <f t="shared" si="0"/>
        <v>199</v>
      </c>
      <c r="F22" s="53" t="str">
        <f t="shared" si="1"/>
        <v xml:space="preserve"> , </v>
      </c>
      <c r="I22" s="7">
        <f t="shared" ca="1" si="2"/>
        <v>44131</v>
      </c>
      <c r="K22" s="43">
        <f t="shared" ca="1" si="3"/>
        <v>120.82409308692677</v>
      </c>
      <c r="Q22" s="48"/>
      <c r="R22" s="48"/>
    </row>
    <row r="23" spans="4:18" s="8" customFormat="1" x14ac:dyDescent="0.45">
      <c r="D23" s="53">
        <f t="shared" si="0"/>
        <v>199</v>
      </c>
      <c r="F23" s="53" t="str">
        <f t="shared" si="1"/>
        <v xml:space="preserve"> , </v>
      </c>
      <c r="I23" s="57">
        <f t="shared" ca="1" si="2"/>
        <v>44131</v>
      </c>
      <c r="K23" s="58">
        <f t="shared" ca="1" si="3"/>
        <v>120.82409308692677</v>
      </c>
      <c r="Q23" s="50"/>
      <c r="R23" s="50"/>
    </row>
    <row r="24" spans="4:18" s="5" customFormat="1" x14ac:dyDescent="0.45">
      <c r="D24" s="53">
        <f t="shared" si="0"/>
        <v>199</v>
      </c>
      <c r="F24" s="53" t="str">
        <f t="shared" si="1"/>
        <v xml:space="preserve"> , </v>
      </c>
      <c r="I24" s="7">
        <f t="shared" ca="1" si="2"/>
        <v>44131</v>
      </c>
      <c r="K24" s="43">
        <f t="shared" ca="1" si="3"/>
        <v>120.82409308692677</v>
      </c>
      <c r="Q24" s="48"/>
      <c r="R24" s="48"/>
    </row>
    <row r="25" spans="4:18" s="8" customFormat="1" x14ac:dyDescent="0.45">
      <c r="D25" s="53">
        <f t="shared" si="0"/>
        <v>199</v>
      </c>
      <c r="F25" s="53" t="str">
        <f t="shared" si="1"/>
        <v xml:space="preserve"> , </v>
      </c>
      <c r="I25" s="57">
        <f t="shared" ca="1" si="2"/>
        <v>44131</v>
      </c>
      <c r="K25" s="58">
        <f t="shared" ca="1" si="3"/>
        <v>120.82409308692677</v>
      </c>
      <c r="Q25" s="50"/>
      <c r="R25" s="50"/>
    </row>
    <row r="26" spans="4:18" s="5" customFormat="1" x14ac:dyDescent="0.45">
      <c r="D26" s="53">
        <f t="shared" si="0"/>
        <v>199</v>
      </c>
      <c r="F26" s="53" t="str">
        <f t="shared" si="1"/>
        <v xml:space="preserve"> , </v>
      </c>
      <c r="I26" s="7">
        <f t="shared" ca="1" si="2"/>
        <v>44131</v>
      </c>
      <c r="K26" s="43">
        <f t="shared" ca="1" si="3"/>
        <v>120.82409308692677</v>
      </c>
      <c r="Q26" s="48"/>
      <c r="R26" s="48"/>
    </row>
    <row r="27" spans="4:18" s="8" customFormat="1" x14ac:dyDescent="0.45">
      <c r="D27" s="53">
        <f t="shared" si="0"/>
        <v>199</v>
      </c>
      <c r="F27" s="53" t="str">
        <f t="shared" si="1"/>
        <v xml:space="preserve"> , </v>
      </c>
      <c r="I27" s="57">
        <f t="shared" ca="1" si="2"/>
        <v>44131</v>
      </c>
      <c r="K27" s="58">
        <f t="shared" ca="1" si="3"/>
        <v>120.82409308692677</v>
      </c>
      <c r="Q27" s="50"/>
      <c r="R27" s="50"/>
    </row>
    <row r="28" spans="4:18" s="5" customFormat="1" x14ac:dyDescent="0.45">
      <c r="D28" s="53">
        <f t="shared" si="0"/>
        <v>199</v>
      </c>
      <c r="F28" s="53" t="str">
        <f t="shared" si="1"/>
        <v xml:space="preserve"> , </v>
      </c>
      <c r="I28" s="7">
        <f t="shared" ca="1" si="2"/>
        <v>44131</v>
      </c>
      <c r="K28" s="43">
        <f t="shared" ca="1" si="3"/>
        <v>120.82409308692677</v>
      </c>
      <c r="Q28" s="48"/>
      <c r="R28" s="48"/>
    </row>
    <row r="29" spans="4:18" s="8" customFormat="1" x14ac:dyDescent="0.45">
      <c r="D29" s="53">
        <f t="shared" si="0"/>
        <v>199</v>
      </c>
      <c r="F29" s="53" t="str">
        <f t="shared" si="1"/>
        <v xml:space="preserve"> , </v>
      </c>
      <c r="I29" s="57">
        <f t="shared" ca="1" si="2"/>
        <v>44131</v>
      </c>
      <c r="K29" s="58">
        <f t="shared" ca="1" si="3"/>
        <v>120.82409308692677</v>
      </c>
      <c r="Q29" s="50"/>
      <c r="R29" s="50"/>
    </row>
    <row r="30" spans="4:18" s="5" customFormat="1" x14ac:dyDescent="0.45">
      <c r="D30" s="53">
        <f t="shared" si="0"/>
        <v>199</v>
      </c>
      <c r="F30" s="53" t="str">
        <f t="shared" si="1"/>
        <v xml:space="preserve"> , </v>
      </c>
      <c r="I30" s="7">
        <f t="shared" ca="1" si="2"/>
        <v>44131</v>
      </c>
      <c r="K30" s="43">
        <f t="shared" ca="1" si="3"/>
        <v>120.82409308692677</v>
      </c>
      <c r="Q30" s="48"/>
      <c r="R30" s="48"/>
    </row>
    <row r="31" spans="4:18" s="8" customFormat="1" x14ac:dyDescent="0.45">
      <c r="D31" s="53">
        <f t="shared" si="0"/>
        <v>199</v>
      </c>
      <c r="F31" s="53" t="str">
        <f t="shared" si="1"/>
        <v xml:space="preserve"> , </v>
      </c>
      <c r="I31" s="57">
        <f ca="1">TODAY()</f>
        <v>44131</v>
      </c>
      <c r="K31" s="58">
        <f t="shared" ca="1" si="3"/>
        <v>120.82409308692677</v>
      </c>
      <c r="Q31" s="50"/>
      <c r="R31" s="50"/>
    </row>
    <row r="32" spans="4:18" s="5" customFormat="1" x14ac:dyDescent="0.45">
      <c r="D32" s="53">
        <f t="shared" si="0"/>
        <v>199</v>
      </c>
      <c r="F32" s="53" t="str">
        <f t="shared" si="1"/>
        <v xml:space="preserve"> , </v>
      </c>
      <c r="I32" s="7">
        <f t="shared" ca="1" si="2"/>
        <v>44131</v>
      </c>
      <c r="K32" s="43">
        <f t="shared" ca="1" si="3"/>
        <v>120.82409308692677</v>
      </c>
      <c r="Q32" s="48"/>
      <c r="R32" s="48"/>
    </row>
    <row r="33" spans="4:18" s="8" customFormat="1" x14ac:dyDescent="0.45">
      <c r="D33" s="53">
        <f t="shared" si="0"/>
        <v>199</v>
      </c>
      <c r="F33" s="53" t="str">
        <f t="shared" si="1"/>
        <v xml:space="preserve"> , </v>
      </c>
      <c r="I33" s="57">
        <f t="shared" ca="1" si="2"/>
        <v>44131</v>
      </c>
      <c r="K33" s="58">
        <f t="shared" ca="1" si="3"/>
        <v>120.82409308692677</v>
      </c>
      <c r="Q33" s="50"/>
      <c r="R33" s="50"/>
    </row>
    <row r="34" spans="4:18" s="5" customFormat="1" x14ac:dyDescent="0.45">
      <c r="D34" s="53">
        <f t="shared" si="0"/>
        <v>199</v>
      </c>
      <c r="F34" s="53" t="str">
        <f t="shared" si="1"/>
        <v xml:space="preserve"> , </v>
      </c>
      <c r="I34" s="7">
        <f t="shared" ca="1" si="2"/>
        <v>44131</v>
      </c>
      <c r="K34" s="43">
        <f t="shared" ca="1" si="3"/>
        <v>120.82409308692677</v>
      </c>
      <c r="Q34" s="48"/>
      <c r="R34" s="48"/>
    </row>
    <row r="35" spans="4:18" s="8" customFormat="1" x14ac:dyDescent="0.45">
      <c r="D35" s="53">
        <f t="shared" si="0"/>
        <v>199</v>
      </c>
      <c r="F35" s="53" t="str">
        <f t="shared" si="1"/>
        <v xml:space="preserve"> , </v>
      </c>
      <c r="I35" s="57">
        <f t="shared" ca="1" si="2"/>
        <v>44131</v>
      </c>
      <c r="K35" s="58">
        <f t="shared" ca="1" si="3"/>
        <v>120.82409308692677</v>
      </c>
      <c r="Q35" s="50"/>
      <c r="R35" s="50"/>
    </row>
    <row r="36" spans="4:18" s="5" customFormat="1" x14ac:dyDescent="0.45">
      <c r="D36" s="53">
        <f t="shared" si="0"/>
        <v>199</v>
      </c>
      <c r="F36" s="53" t="str">
        <f t="shared" si="1"/>
        <v xml:space="preserve"> , </v>
      </c>
      <c r="I36" s="7">
        <f t="shared" ca="1" si="2"/>
        <v>44131</v>
      </c>
      <c r="K36" s="43">
        <f ca="1">(I36-J36)/365.25</f>
        <v>120.82409308692677</v>
      </c>
      <c r="Q36" s="48"/>
      <c r="R36" s="48"/>
    </row>
    <row r="37" spans="4:18" s="8" customFormat="1" x14ac:dyDescent="0.45">
      <c r="D37" s="53">
        <f t="shared" si="0"/>
        <v>199</v>
      </c>
      <c r="F37" s="53" t="str">
        <f t="shared" si="1"/>
        <v xml:space="preserve"> , </v>
      </c>
      <c r="I37" s="57">
        <f t="shared" ca="1" si="2"/>
        <v>44131</v>
      </c>
      <c r="K37" s="58">
        <f t="shared" ca="1" si="3"/>
        <v>120.82409308692677</v>
      </c>
      <c r="Q37" s="50"/>
      <c r="R37" s="50"/>
    </row>
    <row r="38" spans="4:18" s="5" customFormat="1" x14ac:dyDescent="0.45">
      <c r="D38" s="53">
        <f t="shared" si="0"/>
        <v>199</v>
      </c>
      <c r="F38" s="53" t="str">
        <f t="shared" si="1"/>
        <v xml:space="preserve"> , </v>
      </c>
      <c r="I38" s="7">
        <f t="shared" ca="1" si="2"/>
        <v>44131</v>
      </c>
      <c r="K38" s="43">
        <f t="shared" ca="1" si="3"/>
        <v>120.82409308692677</v>
      </c>
      <c r="Q38" s="48"/>
      <c r="R38" s="48"/>
    </row>
    <row r="39" spans="4:18" s="8" customFormat="1" x14ac:dyDescent="0.45">
      <c r="D39" s="53">
        <f t="shared" si="0"/>
        <v>199</v>
      </c>
      <c r="F39" s="53" t="str">
        <f t="shared" si="1"/>
        <v xml:space="preserve"> , </v>
      </c>
      <c r="I39" s="57">
        <f t="shared" ca="1" si="2"/>
        <v>44131</v>
      </c>
      <c r="K39" s="58">
        <f t="shared" ca="1" si="3"/>
        <v>120.82409308692677</v>
      </c>
      <c r="Q39" s="50"/>
      <c r="R39" s="50"/>
    </row>
    <row r="40" spans="4:18" s="5" customFormat="1" x14ac:dyDescent="0.45">
      <c r="D40" s="53">
        <f t="shared" si="0"/>
        <v>199</v>
      </c>
      <c r="F40" s="53" t="str">
        <f t="shared" si="1"/>
        <v xml:space="preserve"> , </v>
      </c>
      <c r="I40" s="7">
        <f t="shared" ca="1" si="2"/>
        <v>44131</v>
      </c>
      <c r="K40" s="43">
        <f t="shared" ca="1" si="3"/>
        <v>120.82409308692677</v>
      </c>
      <c r="Q40" s="48"/>
      <c r="R40" s="48"/>
    </row>
    <row r="41" spans="4:18" s="8" customFormat="1" x14ac:dyDescent="0.45">
      <c r="D41" s="53">
        <f t="shared" si="0"/>
        <v>199</v>
      </c>
      <c r="F41" s="53" t="str">
        <f t="shared" si="1"/>
        <v xml:space="preserve"> , </v>
      </c>
      <c r="I41" s="57">
        <f t="shared" ca="1" si="2"/>
        <v>44131</v>
      </c>
      <c r="K41" s="58">
        <f t="shared" ca="1" si="3"/>
        <v>120.82409308692677</v>
      </c>
      <c r="Q41" s="50"/>
      <c r="R41" s="50"/>
    </row>
    <row r="42" spans="4:18" s="5" customFormat="1" x14ac:dyDescent="0.45">
      <c r="D42" s="53">
        <f t="shared" si="0"/>
        <v>199</v>
      </c>
      <c r="F42" s="53" t="str">
        <f t="shared" si="1"/>
        <v xml:space="preserve"> , </v>
      </c>
      <c r="I42" s="7">
        <f t="shared" ca="1" si="2"/>
        <v>44131</v>
      </c>
      <c r="K42" s="43">
        <f t="shared" ca="1" si="3"/>
        <v>120.82409308692677</v>
      </c>
      <c r="Q42" s="48"/>
      <c r="R42" s="48"/>
    </row>
    <row r="43" spans="4:18" s="8" customFormat="1" x14ac:dyDescent="0.45">
      <c r="D43" s="53">
        <f t="shared" si="0"/>
        <v>199</v>
      </c>
      <c r="F43" s="53" t="str">
        <f t="shared" si="1"/>
        <v xml:space="preserve"> , </v>
      </c>
      <c r="I43" s="57">
        <f t="shared" ca="1" si="2"/>
        <v>44131</v>
      </c>
      <c r="K43" s="58">
        <f t="shared" ca="1" si="3"/>
        <v>120.82409308692677</v>
      </c>
      <c r="Q43" s="50"/>
      <c r="R43" s="50"/>
    </row>
    <row r="44" spans="4:18" s="5" customFormat="1" x14ac:dyDescent="0.45">
      <c r="D44" s="53">
        <f t="shared" si="0"/>
        <v>199</v>
      </c>
      <c r="F44" s="53" t="str">
        <f t="shared" si="1"/>
        <v xml:space="preserve"> , </v>
      </c>
      <c r="I44" s="7">
        <f t="shared" ca="1" si="2"/>
        <v>44131</v>
      </c>
      <c r="K44" s="43">
        <f t="shared" ca="1" si="3"/>
        <v>120.82409308692677</v>
      </c>
      <c r="Q44" s="48"/>
      <c r="R44" s="48"/>
    </row>
    <row r="45" spans="4:18" s="8" customFormat="1" x14ac:dyDescent="0.45">
      <c r="D45" s="53">
        <f t="shared" si="0"/>
        <v>199</v>
      </c>
      <c r="F45" s="53" t="str">
        <f t="shared" si="1"/>
        <v xml:space="preserve"> , </v>
      </c>
      <c r="I45" s="57">
        <f t="shared" ca="1" si="2"/>
        <v>44131</v>
      </c>
      <c r="K45" s="58">
        <f t="shared" ca="1" si="3"/>
        <v>120.82409308692677</v>
      </c>
      <c r="Q45" s="50"/>
      <c r="R45" s="50"/>
    </row>
    <row r="46" spans="4:18" s="5" customFormat="1" x14ac:dyDescent="0.45">
      <c r="D46" s="53">
        <f t="shared" si="0"/>
        <v>199</v>
      </c>
      <c r="F46" s="53" t="str">
        <f t="shared" si="1"/>
        <v xml:space="preserve"> , </v>
      </c>
      <c r="I46" s="7">
        <f t="shared" ca="1" si="2"/>
        <v>44131</v>
      </c>
      <c r="K46" s="43">
        <f t="shared" ca="1" si="3"/>
        <v>120.82409308692677</v>
      </c>
      <c r="Q46" s="48"/>
      <c r="R46" s="48"/>
    </row>
    <row r="47" spans="4:18" s="8" customFormat="1" x14ac:dyDescent="0.45">
      <c r="D47" s="53">
        <f t="shared" si="0"/>
        <v>199</v>
      </c>
      <c r="F47" s="53" t="str">
        <f t="shared" si="1"/>
        <v xml:space="preserve"> , </v>
      </c>
      <c r="I47" s="57">
        <f ca="1">TODAY()</f>
        <v>44131</v>
      </c>
      <c r="K47" s="58">
        <f t="shared" ca="1" si="3"/>
        <v>120.82409308692677</v>
      </c>
      <c r="Q47" s="50"/>
      <c r="R47" s="50"/>
    </row>
    <row r="48" spans="4:18" s="5" customFormat="1" x14ac:dyDescent="0.45">
      <c r="D48" s="53">
        <f t="shared" si="0"/>
        <v>199</v>
      </c>
      <c r="F48" s="53" t="str">
        <f t="shared" si="1"/>
        <v xml:space="preserve"> , </v>
      </c>
      <c r="I48" s="7">
        <f t="shared" ca="1" si="2"/>
        <v>44131</v>
      </c>
      <c r="K48" s="43">
        <f t="shared" ca="1" si="3"/>
        <v>120.82409308692677</v>
      </c>
      <c r="Q48" s="48"/>
      <c r="R48" s="48"/>
    </row>
    <row r="49" spans="4:18" s="8" customFormat="1" x14ac:dyDescent="0.45">
      <c r="D49" s="53">
        <f t="shared" si="0"/>
        <v>199</v>
      </c>
      <c r="F49" s="53" t="str">
        <f t="shared" si="1"/>
        <v xml:space="preserve"> , </v>
      </c>
      <c r="I49" s="57">
        <f t="shared" ca="1" si="2"/>
        <v>44131</v>
      </c>
      <c r="K49" s="58">
        <f t="shared" ca="1" si="3"/>
        <v>120.82409308692677</v>
      </c>
      <c r="Q49" s="50"/>
      <c r="R49" s="50"/>
    </row>
    <row r="50" spans="4:18" s="5" customFormat="1" x14ac:dyDescent="0.45">
      <c r="D50" s="53">
        <f t="shared" si="0"/>
        <v>199</v>
      </c>
      <c r="F50" s="53" t="str">
        <f t="shared" si="1"/>
        <v xml:space="preserve"> , </v>
      </c>
      <c r="I50" s="7">
        <f t="shared" ca="1" si="2"/>
        <v>44131</v>
      </c>
      <c r="K50" s="43">
        <f t="shared" ca="1" si="3"/>
        <v>120.82409308692677</v>
      </c>
      <c r="Q50" s="48"/>
      <c r="R50" s="48"/>
    </row>
    <row r="51" spans="4:18" s="8" customFormat="1" x14ac:dyDescent="0.45">
      <c r="D51" s="53">
        <f t="shared" si="0"/>
        <v>199</v>
      </c>
      <c r="F51" s="53" t="str">
        <f t="shared" si="1"/>
        <v xml:space="preserve"> , </v>
      </c>
      <c r="I51" s="57">
        <f t="shared" ca="1" si="2"/>
        <v>44131</v>
      </c>
      <c r="K51" s="58">
        <f t="shared" ca="1" si="3"/>
        <v>120.82409308692677</v>
      </c>
      <c r="Q51" s="50"/>
      <c r="R51" s="50"/>
    </row>
    <row r="52" spans="4:18" s="5" customFormat="1" x14ac:dyDescent="0.45">
      <c r="D52" s="53">
        <f t="shared" si="0"/>
        <v>199</v>
      </c>
      <c r="F52" s="53" t="str">
        <f t="shared" si="1"/>
        <v xml:space="preserve"> , </v>
      </c>
      <c r="I52" s="7">
        <f t="shared" ca="1" si="2"/>
        <v>44131</v>
      </c>
      <c r="K52" s="43">
        <f t="shared" ca="1" si="3"/>
        <v>120.82409308692677</v>
      </c>
      <c r="Q52" s="48"/>
      <c r="R52" s="48"/>
    </row>
    <row r="53" spans="4:18" s="8" customFormat="1" x14ac:dyDescent="0.45">
      <c r="D53" s="53">
        <f t="shared" si="0"/>
        <v>199</v>
      </c>
      <c r="F53" s="53" t="str">
        <f t="shared" si="1"/>
        <v xml:space="preserve"> , </v>
      </c>
      <c r="I53" s="57">
        <f t="shared" ca="1" si="2"/>
        <v>44131</v>
      </c>
      <c r="K53" s="58">
        <f t="shared" ca="1" si="3"/>
        <v>120.82409308692677</v>
      </c>
      <c r="Q53" s="50"/>
      <c r="R53" s="50"/>
    </row>
    <row r="54" spans="4:18" s="5" customFormat="1" x14ac:dyDescent="0.45">
      <c r="D54" s="53">
        <f t="shared" si="0"/>
        <v>199</v>
      </c>
      <c r="F54" s="53" t="str">
        <f t="shared" si="1"/>
        <v xml:space="preserve"> , </v>
      </c>
      <c r="I54" s="7">
        <f t="shared" ca="1" si="2"/>
        <v>44131</v>
      </c>
      <c r="K54" s="43">
        <f t="shared" ca="1" si="3"/>
        <v>120.82409308692677</v>
      </c>
      <c r="Q54" s="48"/>
      <c r="R54" s="48"/>
    </row>
    <row r="55" spans="4:18" s="8" customFormat="1" x14ac:dyDescent="0.45">
      <c r="D55" s="53">
        <f t="shared" si="0"/>
        <v>199</v>
      </c>
      <c r="F55" s="53" t="str">
        <f t="shared" si="1"/>
        <v xml:space="preserve"> , </v>
      </c>
      <c r="I55" s="57">
        <f t="shared" ca="1" si="2"/>
        <v>44131</v>
      </c>
      <c r="K55" s="58">
        <f t="shared" ca="1" si="3"/>
        <v>120.82409308692677</v>
      </c>
      <c r="Q55" s="50"/>
      <c r="R55" s="50"/>
    </row>
    <row r="56" spans="4:18" s="5" customFormat="1" x14ac:dyDescent="0.45">
      <c r="D56" s="53">
        <f t="shared" si="0"/>
        <v>199</v>
      </c>
      <c r="F56" s="53" t="str">
        <f t="shared" si="1"/>
        <v xml:space="preserve"> , </v>
      </c>
      <c r="I56" s="7">
        <f t="shared" ca="1" si="2"/>
        <v>44131</v>
      </c>
      <c r="K56" s="43">
        <f t="shared" ca="1" si="3"/>
        <v>120.82409308692677</v>
      </c>
      <c r="Q56" s="48"/>
      <c r="R56" s="48"/>
    </row>
    <row r="57" spans="4:18" s="8" customFormat="1" x14ac:dyDescent="0.45">
      <c r="D57" s="53">
        <f t="shared" si="0"/>
        <v>199</v>
      </c>
      <c r="F57" s="53" t="str">
        <f t="shared" si="1"/>
        <v xml:space="preserve"> , </v>
      </c>
      <c r="I57" s="57">
        <f t="shared" ca="1" si="2"/>
        <v>44131</v>
      </c>
      <c r="K57" s="58">
        <f t="shared" ca="1" si="3"/>
        <v>120.82409308692677</v>
      </c>
      <c r="Q57" s="50"/>
      <c r="R57" s="50"/>
    </row>
    <row r="58" spans="4:18" s="5" customFormat="1" x14ac:dyDescent="0.45">
      <c r="D58" s="53">
        <f t="shared" si="0"/>
        <v>199</v>
      </c>
      <c r="F58" s="53" t="str">
        <f t="shared" si="1"/>
        <v xml:space="preserve"> , </v>
      </c>
      <c r="I58" s="7">
        <f t="shared" ca="1" si="2"/>
        <v>44131</v>
      </c>
      <c r="K58" s="43">
        <f ca="1">(I58-J58)/365.25</f>
        <v>120.82409308692677</v>
      </c>
      <c r="Q58" s="48"/>
      <c r="R58" s="48"/>
    </row>
    <row r="59" spans="4:18" s="8" customFormat="1" x14ac:dyDescent="0.45">
      <c r="D59" s="53">
        <f t="shared" si="0"/>
        <v>199</v>
      </c>
      <c r="F59" s="53" t="str">
        <f t="shared" si="1"/>
        <v xml:space="preserve"> , </v>
      </c>
      <c r="I59" s="57">
        <f t="shared" ca="1" si="2"/>
        <v>44131</v>
      </c>
      <c r="K59" s="58">
        <f t="shared" ca="1" si="3"/>
        <v>120.82409308692677</v>
      </c>
      <c r="Q59" s="50"/>
      <c r="R59" s="50"/>
    </row>
    <row r="60" spans="4:18" s="5" customFormat="1" x14ac:dyDescent="0.45">
      <c r="D60" s="53">
        <f t="shared" si="0"/>
        <v>199</v>
      </c>
      <c r="F60" s="53" t="str">
        <f t="shared" si="1"/>
        <v xml:space="preserve"> , </v>
      </c>
      <c r="I60" s="7">
        <f t="shared" ca="1" si="2"/>
        <v>44131</v>
      </c>
      <c r="K60" s="43">
        <f t="shared" ca="1" si="3"/>
        <v>120.82409308692677</v>
      </c>
      <c r="Q60" s="48"/>
      <c r="R60" s="48"/>
    </row>
    <row r="61" spans="4:18" s="8" customFormat="1" x14ac:dyDescent="0.45">
      <c r="D61" s="53">
        <f t="shared" si="0"/>
        <v>199</v>
      </c>
      <c r="F61" s="53" t="str">
        <f t="shared" si="1"/>
        <v xml:space="preserve"> , </v>
      </c>
      <c r="I61" s="57">
        <f t="shared" ca="1" si="2"/>
        <v>44131</v>
      </c>
      <c r="K61" s="58">
        <f t="shared" ca="1" si="3"/>
        <v>120.82409308692677</v>
      </c>
      <c r="Q61" s="50"/>
      <c r="R61" s="50"/>
    </row>
    <row r="62" spans="4:18" s="5" customFormat="1" x14ac:dyDescent="0.45">
      <c r="D62" s="53">
        <f t="shared" si="0"/>
        <v>199</v>
      </c>
      <c r="F62" s="53" t="str">
        <f t="shared" si="1"/>
        <v xml:space="preserve"> , </v>
      </c>
      <c r="I62" s="7">
        <f t="shared" ca="1" si="2"/>
        <v>44131</v>
      </c>
      <c r="K62" s="43">
        <f t="shared" ca="1" si="3"/>
        <v>120.82409308692677</v>
      </c>
      <c r="Q62" s="48"/>
      <c r="R62" s="48"/>
    </row>
    <row r="63" spans="4:18" s="8" customFormat="1" x14ac:dyDescent="0.45">
      <c r="D63" s="53">
        <f t="shared" si="0"/>
        <v>199</v>
      </c>
      <c r="F63" s="53" t="str">
        <f t="shared" si="1"/>
        <v xml:space="preserve"> , </v>
      </c>
      <c r="I63" s="57">
        <f t="shared" ca="1" si="2"/>
        <v>44131</v>
      </c>
      <c r="K63" s="58">
        <f t="shared" ca="1" si="3"/>
        <v>120.82409308692677</v>
      </c>
      <c r="Q63" s="50"/>
      <c r="R63" s="50"/>
    </row>
    <row r="64" spans="4:18" s="5" customFormat="1" x14ac:dyDescent="0.45">
      <c r="D64" s="53">
        <f t="shared" si="0"/>
        <v>199</v>
      </c>
      <c r="F64" s="53" t="str">
        <f t="shared" si="1"/>
        <v xml:space="preserve"> , </v>
      </c>
      <c r="I64" s="7">
        <f t="shared" ca="1" si="2"/>
        <v>44131</v>
      </c>
      <c r="K64" s="43">
        <f t="shared" ca="1" si="3"/>
        <v>120.82409308692677</v>
      </c>
      <c r="Q64" s="48"/>
      <c r="R64" s="48"/>
    </row>
    <row r="65" spans="4:18" s="8" customFormat="1" x14ac:dyDescent="0.45">
      <c r="D65" s="53">
        <f t="shared" si="0"/>
        <v>199</v>
      </c>
      <c r="F65" s="53" t="str">
        <f t="shared" si="1"/>
        <v xml:space="preserve"> , </v>
      </c>
      <c r="I65" s="57">
        <f t="shared" ca="1" si="2"/>
        <v>44131</v>
      </c>
      <c r="K65" s="58">
        <f t="shared" ca="1" si="3"/>
        <v>120.82409308692677</v>
      </c>
      <c r="Q65" s="50"/>
      <c r="R65" s="50"/>
    </row>
    <row r="66" spans="4:18" s="5" customFormat="1" x14ac:dyDescent="0.45">
      <c r="D66" s="53">
        <f t="shared" ref="D66:D129" si="4">COUNTIF($F$2:$F$200,F67)</f>
        <v>199</v>
      </c>
      <c r="F66" s="53" t="str">
        <f t="shared" si="1"/>
        <v xml:space="preserve"> , </v>
      </c>
      <c r="I66" s="7">
        <f t="shared" ca="1" si="2"/>
        <v>44131</v>
      </c>
      <c r="K66" s="43">
        <f t="shared" ca="1" si="3"/>
        <v>120.82409308692677</v>
      </c>
      <c r="Q66" s="48"/>
      <c r="R66" s="48"/>
    </row>
    <row r="67" spans="4:18" s="8" customFormat="1" x14ac:dyDescent="0.45">
      <c r="D67" s="53">
        <f t="shared" si="4"/>
        <v>199</v>
      </c>
      <c r="F67" s="53" t="str">
        <f t="shared" ref="F67:F130" si="5">CONCATENATE(G67," , ",H67)</f>
        <v xml:space="preserve"> , </v>
      </c>
      <c r="I67" s="57">
        <f ca="1">TODAY()</f>
        <v>44131</v>
      </c>
      <c r="K67" s="58">
        <f t="shared" ref="K67:K82" ca="1" si="6">(I67-J67)/365.25</f>
        <v>120.82409308692677</v>
      </c>
      <c r="Q67" s="50"/>
      <c r="R67" s="50"/>
    </row>
    <row r="68" spans="4:18" s="5" customFormat="1" x14ac:dyDescent="0.45">
      <c r="D68" s="53">
        <f t="shared" si="4"/>
        <v>199</v>
      </c>
      <c r="F68" s="53" t="str">
        <f t="shared" si="5"/>
        <v xml:space="preserve"> , </v>
      </c>
      <c r="I68" s="7">
        <f ca="1">TODAY()</f>
        <v>44131</v>
      </c>
      <c r="K68" s="43">
        <f t="shared" ca="1" si="6"/>
        <v>120.82409308692677</v>
      </c>
      <c r="Q68" s="48"/>
      <c r="R68" s="48"/>
    </row>
    <row r="69" spans="4:18" s="8" customFormat="1" x14ac:dyDescent="0.45">
      <c r="D69" s="53">
        <f t="shared" si="4"/>
        <v>199</v>
      </c>
      <c r="F69" s="53" t="str">
        <f t="shared" si="5"/>
        <v xml:space="preserve"> , </v>
      </c>
      <c r="I69" s="57">
        <f ca="1">TODAY()</f>
        <v>44131</v>
      </c>
      <c r="K69" s="58">
        <f t="shared" ca="1" si="6"/>
        <v>120.82409308692677</v>
      </c>
      <c r="Q69" s="50"/>
      <c r="R69" s="50"/>
    </row>
    <row r="70" spans="4:18" s="5" customFormat="1" x14ac:dyDescent="0.45">
      <c r="D70" s="53">
        <f t="shared" si="4"/>
        <v>199</v>
      </c>
      <c r="F70" s="53" t="str">
        <f t="shared" si="5"/>
        <v xml:space="preserve"> , </v>
      </c>
      <c r="I70" s="7">
        <f t="shared" ref="I70:I95" ca="1" si="7">TODAY()</f>
        <v>44131</v>
      </c>
      <c r="K70" s="43">
        <f t="shared" ca="1" si="6"/>
        <v>120.82409308692677</v>
      </c>
      <c r="Q70" s="48"/>
      <c r="R70" s="48"/>
    </row>
    <row r="71" spans="4:18" s="8" customFormat="1" x14ac:dyDescent="0.45">
      <c r="D71" s="53">
        <f t="shared" si="4"/>
        <v>199</v>
      </c>
      <c r="F71" s="53" t="str">
        <f t="shared" si="5"/>
        <v xml:space="preserve"> , </v>
      </c>
      <c r="I71" s="57">
        <f t="shared" ca="1" si="7"/>
        <v>44131</v>
      </c>
      <c r="K71" s="58">
        <f t="shared" ca="1" si="6"/>
        <v>120.82409308692677</v>
      </c>
      <c r="Q71" s="50"/>
      <c r="R71" s="50"/>
    </row>
    <row r="72" spans="4:18" s="5" customFormat="1" x14ac:dyDescent="0.45">
      <c r="D72" s="53">
        <f t="shared" si="4"/>
        <v>199</v>
      </c>
      <c r="F72" s="53" t="str">
        <f t="shared" si="5"/>
        <v xml:space="preserve"> , </v>
      </c>
      <c r="I72" s="7">
        <f t="shared" ca="1" si="7"/>
        <v>44131</v>
      </c>
      <c r="K72" s="43">
        <f t="shared" ca="1" si="6"/>
        <v>120.82409308692677</v>
      </c>
      <c r="Q72" s="48"/>
      <c r="R72" s="48"/>
    </row>
    <row r="73" spans="4:18" s="8" customFormat="1" x14ac:dyDescent="0.45">
      <c r="D73" s="53">
        <f t="shared" si="4"/>
        <v>199</v>
      </c>
      <c r="F73" s="53" t="str">
        <f t="shared" si="5"/>
        <v xml:space="preserve"> , </v>
      </c>
      <c r="I73" s="57">
        <f t="shared" ca="1" si="7"/>
        <v>44131</v>
      </c>
      <c r="K73" s="58">
        <f t="shared" ca="1" si="6"/>
        <v>120.82409308692677</v>
      </c>
      <c r="Q73" s="50"/>
      <c r="R73" s="50"/>
    </row>
    <row r="74" spans="4:18" s="5" customFormat="1" x14ac:dyDescent="0.45">
      <c r="D74" s="53">
        <f t="shared" si="4"/>
        <v>199</v>
      </c>
      <c r="F74" s="53" t="str">
        <f t="shared" si="5"/>
        <v xml:space="preserve"> , </v>
      </c>
      <c r="I74" s="7">
        <f t="shared" ca="1" si="7"/>
        <v>44131</v>
      </c>
      <c r="K74" s="43">
        <f t="shared" ca="1" si="6"/>
        <v>120.82409308692677</v>
      </c>
      <c r="Q74" s="48"/>
      <c r="R74" s="48"/>
    </row>
    <row r="75" spans="4:18" s="8" customFormat="1" x14ac:dyDescent="0.45">
      <c r="D75" s="53">
        <f t="shared" si="4"/>
        <v>199</v>
      </c>
      <c r="F75" s="53" t="str">
        <f t="shared" si="5"/>
        <v xml:space="preserve"> , </v>
      </c>
      <c r="I75" s="57">
        <f t="shared" ca="1" si="7"/>
        <v>44131</v>
      </c>
      <c r="K75" s="58">
        <f t="shared" ca="1" si="6"/>
        <v>120.82409308692677</v>
      </c>
      <c r="Q75" s="50"/>
      <c r="R75" s="50"/>
    </row>
    <row r="76" spans="4:18" s="5" customFormat="1" x14ac:dyDescent="0.45">
      <c r="D76" s="53">
        <f t="shared" si="4"/>
        <v>199</v>
      </c>
      <c r="F76" s="53" t="str">
        <f t="shared" si="5"/>
        <v xml:space="preserve"> , </v>
      </c>
      <c r="I76" s="7">
        <f t="shared" ca="1" si="7"/>
        <v>44131</v>
      </c>
      <c r="K76" s="43">
        <f t="shared" ca="1" si="6"/>
        <v>120.82409308692677</v>
      </c>
      <c r="Q76" s="48"/>
      <c r="R76" s="48"/>
    </row>
    <row r="77" spans="4:18" s="8" customFormat="1" x14ac:dyDescent="0.45">
      <c r="D77" s="53">
        <f t="shared" si="4"/>
        <v>199</v>
      </c>
      <c r="F77" s="53" t="str">
        <f t="shared" si="5"/>
        <v xml:space="preserve"> , </v>
      </c>
      <c r="I77" s="57">
        <f t="shared" ca="1" si="7"/>
        <v>44131</v>
      </c>
      <c r="K77" s="58">
        <f t="shared" ca="1" si="6"/>
        <v>120.82409308692677</v>
      </c>
      <c r="Q77" s="50"/>
      <c r="R77" s="50"/>
    </row>
    <row r="78" spans="4:18" s="5" customFormat="1" x14ac:dyDescent="0.45">
      <c r="D78" s="53">
        <f t="shared" si="4"/>
        <v>199</v>
      </c>
      <c r="F78" s="53" t="str">
        <f t="shared" si="5"/>
        <v xml:space="preserve"> , </v>
      </c>
      <c r="I78" s="7">
        <f t="shared" ca="1" si="7"/>
        <v>44131</v>
      </c>
      <c r="K78" s="43">
        <f t="shared" ca="1" si="6"/>
        <v>120.82409308692677</v>
      </c>
      <c r="Q78" s="48"/>
      <c r="R78" s="48"/>
    </row>
    <row r="79" spans="4:18" s="8" customFormat="1" x14ac:dyDescent="0.45">
      <c r="D79" s="53">
        <f t="shared" si="4"/>
        <v>199</v>
      </c>
      <c r="F79" s="53" t="str">
        <f t="shared" si="5"/>
        <v xml:space="preserve"> , </v>
      </c>
      <c r="I79" s="57">
        <f t="shared" ca="1" si="7"/>
        <v>44131</v>
      </c>
      <c r="K79" s="58">
        <f t="shared" ca="1" si="6"/>
        <v>120.82409308692677</v>
      </c>
      <c r="Q79" s="50"/>
      <c r="R79" s="50"/>
    </row>
    <row r="80" spans="4:18" s="5" customFormat="1" x14ac:dyDescent="0.45">
      <c r="D80" s="53">
        <f t="shared" si="4"/>
        <v>199</v>
      </c>
      <c r="F80" s="53" t="str">
        <f t="shared" si="5"/>
        <v xml:space="preserve"> , </v>
      </c>
      <c r="I80" s="7">
        <f t="shared" ca="1" si="7"/>
        <v>44131</v>
      </c>
      <c r="K80" s="43">
        <f t="shared" ca="1" si="6"/>
        <v>120.82409308692677</v>
      </c>
      <c r="Q80" s="48"/>
      <c r="R80" s="48"/>
    </row>
    <row r="81" spans="4:18" s="8" customFormat="1" x14ac:dyDescent="0.45">
      <c r="D81" s="53">
        <f t="shared" si="4"/>
        <v>199</v>
      </c>
      <c r="F81" s="53" t="str">
        <f t="shared" si="5"/>
        <v xml:space="preserve"> , </v>
      </c>
      <c r="I81" s="57">
        <f t="shared" ca="1" si="7"/>
        <v>44131</v>
      </c>
      <c r="K81" s="58">
        <f t="shared" ca="1" si="6"/>
        <v>120.82409308692677</v>
      </c>
      <c r="Q81" s="50"/>
      <c r="R81" s="50"/>
    </row>
    <row r="82" spans="4:18" s="5" customFormat="1" x14ac:dyDescent="0.45">
      <c r="D82" s="53">
        <f t="shared" si="4"/>
        <v>199</v>
      </c>
      <c r="F82" s="53" t="str">
        <f t="shared" si="5"/>
        <v xml:space="preserve"> , </v>
      </c>
      <c r="I82" s="7">
        <f t="shared" ca="1" si="7"/>
        <v>44131</v>
      </c>
      <c r="K82" s="43">
        <f t="shared" ca="1" si="6"/>
        <v>120.82409308692677</v>
      </c>
      <c r="Q82" s="48"/>
      <c r="R82" s="48"/>
    </row>
    <row r="83" spans="4:18" s="8" customFormat="1" x14ac:dyDescent="0.45">
      <c r="D83" s="53">
        <f t="shared" si="4"/>
        <v>199</v>
      </c>
      <c r="F83" s="53" t="str">
        <f t="shared" si="5"/>
        <v xml:space="preserve"> , </v>
      </c>
      <c r="I83" s="57">
        <f t="shared" ca="1" si="7"/>
        <v>44131</v>
      </c>
      <c r="K83" s="58">
        <f ca="1">(I83-J83)/365.25</f>
        <v>120.82409308692677</v>
      </c>
      <c r="Q83" s="50"/>
      <c r="R83" s="50"/>
    </row>
    <row r="84" spans="4:18" s="5" customFormat="1" x14ac:dyDescent="0.45">
      <c r="D84" s="53">
        <f t="shared" si="4"/>
        <v>199</v>
      </c>
      <c r="F84" s="53" t="str">
        <f t="shared" si="5"/>
        <v xml:space="preserve"> , </v>
      </c>
      <c r="I84" s="7">
        <f t="shared" ca="1" si="7"/>
        <v>44131</v>
      </c>
      <c r="K84" s="43">
        <f t="shared" ref="K84:K111" ca="1" si="8">(I84-J84)/365.25</f>
        <v>120.82409308692677</v>
      </c>
      <c r="Q84" s="48"/>
      <c r="R84" s="48"/>
    </row>
    <row r="85" spans="4:18" s="8" customFormat="1" x14ac:dyDescent="0.45">
      <c r="D85" s="53">
        <f t="shared" si="4"/>
        <v>199</v>
      </c>
      <c r="F85" s="53" t="str">
        <f t="shared" si="5"/>
        <v xml:space="preserve"> , </v>
      </c>
      <c r="I85" s="57">
        <f t="shared" ca="1" si="7"/>
        <v>44131</v>
      </c>
      <c r="K85" s="58">
        <f t="shared" ca="1" si="8"/>
        <v>120.82409308692677</v>
      </c>
      <c r="Q85" s="50"/>
      <c r="R85" s="50"/>
    </row>
    <row r="86" spans="4:18" s="5" customFormat="1" x14ac:dyDescent="0.45">
      <c r="D86" s="53">
        <f t="shared" si="4"/>
        <v>199</v>
      </c>
      <c r="F86" s="53" t="str">
        <f t="shared" si="5"/>
        <v xml:space="preserve"> , </v>
      </c>
      <c r="I86" s="7">
        <f t="shared" ca="1" si="7"/>
        <v>44131</v>
      </c>
      <c r="K86" s="43">
        <f t="shared" ca="1" si="8"/>
        <v>120.82409308692677</v>
      </c>
      <c r="Q86" s="48"/>
      <c r="R86" s="48"/>
    </row>
    <row r="87" spans="4:18" s="8" customFormat="1" x14ac:dyDescent="0.45">
      <c r="D87" s="53">
        <f t="shared" si="4"/>
        <v>199</v>
      </c>
      <c r="F87" s="53" t="str">
        <f t="shared" si="5"/>
        <v xml:space="preserve"> , </v>
      </c>
      <c r="I87" s="57">
        <f t="shared" ca="1" si="7"/>
        <v>44131</v>
      </c>
      <c r="K87" s="58">
        <f t="shared" ca="1" si="8"/>
        <v>120.82409308692677</v>
      </c>
      <c r="Q87" s="50"/>
      <c r="R87" s="50"/>
    </row>
    <row r="88" spans="4:18" s="5" customFormat="1" x14ac:dyDescent="0.45">
      <c r="D88" s="53">
        <f t="shared" si="4"/>
        <v>199</v>
      </c>
      <c r="F88" s="53" t="str">
        <f t="shared" si="5"/>
        <v xml:space="preserve"> , </v>
      </c>
      <c r="I88" s="7">
        <f t="shared" ca="1" si="7"/>
        <v>44131</v>
      </c>
      <c r="K88" s="43">
        <f t="shared" ca="1" si="8"/>
        <v>120.82409308692677</v>
      </c>
      <c r="Q88" s="48"/>
      <c r="R88" s="48"/>
    </row>
    <row r="89" spans="4:18" s="8" customFormat="1" x14ac:dyDescent="0.45">
      <c r="D89" s="53">
        <f t="shared" si="4"/>
        <v>199</v>
      </c>
      <c r="F89" s="53" t="str">
        <f t="shared" si="5"/>
        <v xml:space="preserve"> , </v>
      </c>
      <c r="I89" s="57">
        <f t="shared" ca="1" si="7"/>
        <v>44131</v>
      </c>
      <c r="K89" s="58">
        <f t="shared" ca="1" si="8"/>
        <v>120.82409308692677</v>
      </c>
      <c r="Q89" s="50"/>
      <c r="R89" s="50"/>
    </row>
    <row r="90" spans="4:18" s="5" customFormat="1" x14ac:dyDescent="0.45">
      <c r="D90" s="53">
        <f t="shared" si="4"/>
        <v>199</v>
      </c>
      <c r="F90" s="53" t="str">
        <f t="shared" si="5"/>
        <v xml:space="preserve"> , </v>
      </c>
      <c r="I90" s="7">
        <f t="shared" ca="1" si="7"/>
        <v>44131</v>
      </c>
      <c r="K90" s="43">
        <f t="shared" ca="1" si="8"/>
        <v>120.82409308692677</v>
      </c>
      <c r="Q90" s="48"/>
      <c r="R90" s="48"/>
    </row>
    <row r="91" spans="4:18" s="8" customFormat="1" x14ac:dyDescent="0.45">
      <c r="D91" s="53">
        <f t="shared" si="4"/>
        <v>199</v>
      </c>
      <c r="F91" s="53" t="str">
        <f t="shared" si="5"/>
        <v xml:space="preserve"> , </v>
      </c>
      <c r="I91" s="57">
        <f t="shared" ca="1" si="7"/>
        <v>44131</v>
      </c>
      <c r="K91" s="58">
        <f t="shared" ca="1" si="8"/>
        <v>120.82409308692677</v>
      </c>
      <c r="Q91" s="50"/>
      <c r="R91" s="50"/>
    </row>
    <row r="92" spans="4:18" s="5" customFormat="1" x14ac:dyDescent="0.45">
      <c r="D92" s="53">
        <f t="shared" si="4"/>
        <v>199</v>
      </c>
      <c r="F92" s="53" t="str">
        <f t="shared" si="5"/>
        <v xml:space="preserve"> , </v>
      </c>
      <c r="I92" s="7">
        <f t="shared" ca="1" si="7"/>
        <v>44131</v>
      </c>
      <c r="K92" s="43">
        <f t="shared" ca="1" si="8"/>
        <v>120.82409308692677</v>
      </c>
      <c r="Q92" s="48"/>
      <c r="R92" s="48"/>
    </row>
    <row r="93" spans="4:18" s="8" customFormat="1" x14ac:dyDescent="0.45">
      <c r="D93" s="53">
        <f t="shared" si="4"/>
        <v>199</v>
      </c>
      <c r="F93" s="53" t="str">
        <f t="shared" si="5"/>
        <v xml:space="preserve"> , </v>
      </c>
      <c r="I93" s="57">
        <f t="shared" ca="1" si="7"/>
        <v>44131</v>
      </c>
      <c r="K93" s="58">
        <f t="shared" ca="1" si="8"/>
        <v>120.82409308692677</v>
      </c>
      <c r="Q93" s="50"/>
      <c r="R93" s="50"/>
    </row>
    <row r="94" spans="4:18" s="5" customFormat="1" x14ac:dyDescent="0.45">
      <c r="D94" s="53">
        <f t="shared" si="4"/>
        <v>199</v>
      </c>
      <c r="F94" s="53" t="str">
        <f t="shared" si="5"/>
        <v xml:space="preserve"> , </v>
      </c>
      <c r="I94" s="7">
        <f t="shared" ca="1" si="7"/>
        <v>44131</v>
      </c>
      <c r="K94" s="43">
        <f t="shared" ca="1" si="8"/>
        <v>120.82409308692677</v>
      </c>
      <c r="Q94" s="48"/>
      <c r="R94" s="48"/>
    </row>
    <row r="95" spans="4:18" s="8" customFormat="1" x14ac:dyDescent="0.45">
      <c r="D95" s="53">
        <f t="shared" si="4"/>
        <v>199</v>
      </c>
      <c r="F95" s="53" t="str">
        <f t="shared" si="5"/>
        <v xml:space="preserve"> , </v>
      </c>
      <c r="I95" s="57">
        <f t="shared" ca="1" si="7"/>
        <v>44131</v>
      </c>
      <c r="K95" s="58">
        <f t="shared" ca="1" si="8"/>
        <v>120.82409308692677</v>
      </c>
      <c r="Q95" s="50"/>
      <c r="R95" s="50"/>
    </row>
    <row r="96" spans="4:18" s="5" customFormat="1" x14ac:dyDescent="0.45">
      <c r="D96" s="53">
        <f t="shared" si="4"/>
        <v>199</v>
      </c>
      <c r="F96" s="53" t="str">
        <f t="shared" si="5"/>
        <v xml:space="preserve"> , </v>
      </c>
      <c r="I96" s="7">
        <f ca="1">TODAY()</f>
        <v>44131</v>
      </c>
      <c r="K96" s="43">
        <f t="shared" ca="1" si="8"/>
        <v>120.82409308692677</v>
      </c>
      <c r="Q96" s="48"/>
      <c r="R96" s="48"/>
    </row>
    <row r="97" spans="4:18" s="8" customFormat="1" x14ac:dyDescent="0.45">
      <c r="D97" s="53">
        <f t="shared" si="4"/>
        <v>199</v>
      </c>
      <c r="F97" s="53" t="str">
        <f t="shared" si="5"/>
        <v xml:space="preserve"> , </v>
      </c>
      <c r="I97" s="57">
        <f t="shared" ref="I97:I130" ca="1" si="9">TODAY()</f>
        <v>44131</v>
      </c>
      <c r="K97" s="58">
        <f t="shared" ca="1" si="8"/>
        <v>120.82409308692677</v>
      </c>
      <c r="Q97" s="50"/>
      <c r="R97" s="50"/>
    </row>
    <row r="98" spans="4:18" s="5" customFormat="1" x14ac:dyDescent="0.45">
      <c r="D98" s="53">
        <f t="shared" si="4"/>
        <v>199</v>
      </c>
      <c r="F98" s="53" t="str">
        <f t="shared" si="5"/>
        <v xml:space="preserve"> , </v>
      </c>
      <c r="I98" s="7">
        <f t="shared" ca="1" si="9"/>
        <v>44131</v>
      </c>
      <c r="K98" s="43">
        <f t="shared" ca="1" si="8"/>
        <v>120.82409308692677</v>
      </c>
      <c r="Q98" s="48"/>
      <c r="R98" s="48"/>
    </row>
    <row r="99" spans="4:18" s="8" customFormat="1" x14ac:dyDescent="0.45">
      <c r="D99" s="53">
        <f t="shared" si="4"/>
        <v>199</v>
      </c>
      <c r="F99" s="53" t="str">
        <f t="shared" si="5"/>
        <v xml:space="preserve"> , </v>
      </c>
      <c r="I99" s="57">
        <f t="shared" ca="1" si="9"/>
        <v>44131</v>
      </c>
      <c r="K99" s="58">
        <f t="shared" ca="1" si="8"/>
        <v>120.82409308692677</v>
      </c>
      <c r="Q99" s="50"/>
      <c r="R99" s="50"/>
    </row>
    <row r="100" spans="4:18" s="5" customFormat="1" x14ac:dyDescent="0.45">
      <c r="D100" s="53">
        <f t="shared" si="4"/>
        <v>199</v>
      </c>
      <c r="F100" s="53" t="str">
        <f t="shared" si="5"/>
        <v xml:space="preserve"> , </v>
      </c>
      <c r="I100" s="7">
        <f t="shared" ca="1" si="9"/>
        <v>44131</v>
      </c>
      <c r="K100" s="43">
        <f t="shared" ca="1" si="8"/>
        <v>120.82409308692677</v>
      </c>
      <c r="Q100" s="48"/>
      <c r="R100" s="48"/>
    </row>
    <row r="101" spans="4:18" s="8" customFormat="1" x14ac:dyDescent="0.45">
      <c r="D101" s="53">
        <f t="shared" si="4"/>
        <v>199</v>
      </c>
      <c r="F101" s="53" t="str">
        <f t="shared" si="5"/>
        <v xml:space="preserve"> , </v>
      </c>
      <c r="I101" s="57">
        <f t="shared" ca="1" si="9"/>
        <v>44131</v>
      </c>
      <c r="K101" s="58">
        <f t="shared" ca="1" si="8"/>
        <v>120.82409308692677</v>
      </c>
      <c r="Q101" s="50"/>
      <c r="R101" s="50"/>
    </row>
    <row r="102" spans="4:18" s="5" customFormat="1" x14ac:dyDescent="0.45">
      <c r="D102" s="53">
        <f t="shared" si="4"/>
        <v>199</v>
      </c>
      <c r="F102" s="53" t="str">
        <f t="shared" si="5"/>
        <v xml:space="preserve"> , </v>
      </c>
      <c r="I102" s="7">
        <f t="shared" ca="1" si="9"/>
        <v>44131</v>
      </c>
      <c r="K102" s="43">
        <f t="shared" ca="1" si="8"/>
        <v>120.82409308692677</v>
      </c>
      <c r="Q102" s="48"/>
      <c r="R102" s="48"/>
    </row>
    <row r="103" spans="4:18" s="8" customFormat="1" x14ac:dyDescent="0.45">
      <c r="D103" s="53">
        <f t="shared" si="4"/>
        <v>199</v>
      </c>
      <c r="F103" s="53" t="str">
        <f t="shared" si="5"/>
        <v xml:space="preserve"> , </v>
      </c>
      <c r="I103" s="57">
        <f t="shared" ca="1" si="9"/>
        <v>44131</v>
      </c>
      <c r="K103" s="58">
        <f t="shared" ca="1" si="8"/>
        <v>120.82409308692677</v>
      </c>
      <c r="Q103" s="50"/>
      <c r="R103" s="50"/>
    </row>
    <row r="104" spans="4:18" s="5" customFormat="1" x14ac:dyDescent="0.45">
      <c r="D104" s="53">
        <f t="shared" si="4"/>
        <v>199</v>
      </c>
      <c r="F104" s="53" t="str">
        <f t="shared" si="5"/>
        <v xml:space="preserve"> , </v>
      </c>
      <c r="I104" s="7">
        <f t="shared" ca="1" si="9"/>
        <v>44131</v>
      </c>
      <c r="K104" s="43">
        <f t="shared" ca="1" si="8"/>
        <v>120.82409308692677</v>
      </c>
      <c r="Q104" s="48"/>
      <c r="R104" s="48"/>
    </row>
    <row r="105" spans="4:18" s="8" customFormat="1" x14ac:dyDescent="0.45">
      <c r="D105" s="53">
        <f t="shared" si="4"/>
        <v>199</v>
      </c>
      <c r="F105" s="53" t="str">
        <f t="shared" si="5"/>
        <v xml:space="preserve"> , </v>
      </c>
      <c r="I105" s="57">
        <f t="shared" ca="1" si="9"/>
        <v>44131</v>
      </c>
      <c r="K105" s="58">
        <f t="shared" ca="1" si="8"/>
        <v>120.82409308692677</v>
      </c>
      <c r="Q105" s="50"/>
      <c r="R105" s="50"/>
    </row>
    <row r="106" spans="4:18" s="5" customFormat="1" x14ac:dyDescent="0.45">
      <c r="D106" s="53">
        <f t="shared" si="4"/>
        <v>199</v>
      </c>
      <c r="F106" s="53" t="str">
        <f t="shared" si="5"/>
        <v xml:space="preserve"> , </v>
      </c>
      <c r="I106" s="7">
        <f t="shared" ca="1" si="9"/>
        <v>44131</v>
      </c>
      <c r="K106" s="43">
        <f t="shared" ca="1" si="8"/>
        <v>120.82409308692677</v>
      </c>
      <c r="Q106" s="48"/>
      <c r="R106" s="48"/>
    </row>
    <row r="107" spans="4:18" s="8" customFormat="1" x14ac:dyDescent="0.45">
      <c r="D107" s="53">
        <f t="shared" si="4"/>
        <v>199</v>
      </c>
      <c r="F107" s="53" t="str">
        <f t="shared" si="5"/>
        <v xml:space="preserve"> , </v>
      </c>
      <c r="I107" s="57">
        <f t="shared" ca="1" si="9"/>
        <v>44131</v>
      </c>
      <c r="K107" s="58">
        <f t="shared" ca="1" si="8"/>
        <v>120.82409308692677</v>
      </c>
      <c r="Q107" s="50"/>
      <c r="R107" s="50"/>
    </row>
    <row r="108" spans="4:18" s="5" customFormat="1" x14ac:dyDescent="0.45">
      <c r="D108" s="53">
        <f t="shared" si="4"/>
        <v>199</v>
      </c>
      <c r="F108" s="53" t="str">
        <f t="shared" si="5"/>
        <v xml:space="preserve"> , </v>
      </c>
      <c r="I108" s="7">
        <f t="shared" ca="1" si="9"/>
        <v>44131</v>
      </c>
      <c r="K108" s="43">
        <f t="shared" ca="1" si="8"/>
        <v>120.82409308692677</v>
      </c>
      <c r="Q108" s="48"/>
      <c r="R108" s="48"/>
    </row>
    <row r="109" spans="4:18" s="8" customFormat="1" x14ac:dyDescent="0.45">
      <c r="D109" s="53">
        <f t="shared" si="4"/>
        <v>199</v>
      </c>
      <c r="F109" s="53" t="str">
        <f t="shared" si="5"/>
        <v xml:space="preserve"> , </v>
      </c>
      <c r="I109" s="57">
        <f t="shared" ca="1" si="9"/>
        <v>44131</v>
      </c>
      <c r="K109" s="58">
        <f t="shared" ca="1" si="8"/>
        <v>120.82409308692677</v>
      </c>
      <c r="Q109" s="50"/>
      <c r="R109" s="50"/>
    </row>
    <row r="110" spans="4:18" s="5" customFormat="1" x14ac:dyDescent="0.45">
      <c r="D110" s="53">
        <f t="shared" si="4"/>
        <v>199</v>
      </c>
      <c r="F110" s="53" t="str">
        <f t="shared" si="5"/>
        <v xml:space="preserve"> , </v>
      </c>
      <c r="I110" s="7">
        <f t="shared" ca="1" si="9"/>
        <v>44131</v>
      </c>
      <c r="K110" s="43">
        <f t="shared" ca="1" si="8"/>
        <v>120.82409308692677</v>
      </c>
      <c r="Q110" s="48"/>
      <c r="R110" s="48"/>
    </row>
    <row r="111" spans="4:18" s="8" customFormat="1" x14ac:dyDescent="0.45">
      <c r="D111" s="53">
        <f t="shared" si="4"/>
        <v>199</v>
      </c>
      <c r="F111" s="53" t="str">
        <f t="shared" si="5"/>
        <v xml:space="preserve"> , </v>
      </c>
      <c r="I111" s="57">
        <f t="shared" ca="1" si="9"/>
        <v>44131</v>
      </c>
      <c r="K111" s="58">
        <f t="shared" ca="1" si="8"/>
        <v>120.82409308692677</v>
      </c>
      <c r="Q111" s="50"/>
      <c r="R111" s="50"/>
    </row>
    <row r="112" spans="4:18" s="5" customFormat="1" x14ac:dyDescent="0.45">
      <c r="D112" s="53">
        <f t="shared" si="4"/>
        <v>199</v>
      </c>
      <c r="F112" s="53" t="str">
        <f t="shared" si="5"/>
        <v xml:space="preserve"> , </v>
      </c>
      <c r="I112" s="7">
        <f t="shared" ca="1" si="9"/>
        <v>44131</v>
      </c>
      <c r="K112" s="43">
        <f ca="1">(I112-J112)/365.25</f>
        <v>120.82409308692677</v>
      </c>
      <c r="Q112" s="48"/>
      <c r="R112" s="48"/>
    </row>
    <row r="113" spans="4:18" s="8" customFormat="1" x14ac:dyDescent="0.45">
      <c r="D113" s="53">
        <f t="shared" si="4"/>
        <v>199</v>
      </c>
      <c r="F113" s="53" t="str">
        <f t="shared" si="5"/>
        <v xml:space="preserve"> , </v>
      </c>
      <c r="I113" s="57">
        <f t="shared" ca="1" si="9"/>
        <v>44131</v>
      </c>
      <c r="K113" s="58">
        <f t="shared" ref="K113:K126" ca="1" si="10">(I113-J113)/365.25</f>
        <v>120.82409308692677</v>
      </c>
      <c r="Q113" s="50"/>
      <c r="R113" s="50"/>
    </row>
    <row r="114" spans="4:18" s="5" customFormat="1" x14ac:dyDescent="0.45">
      <c r="D114" s="53">
        <f t="shared" si="4"/>
        <v>199</v>
      </c>
      <c r="F114" s="53" t="str">
        <f t="shared" si="5"/>
        <v xml:space="preserve"> , </v>
      </c>
      <c r="I114" s="7">
        <f t="shared" ca="1" si="9"/>
        <v>44131</v>
      </c>
      <c r="K114" s="43">
        <f t="shared" ca="1" si="10"/>
        <v>120.82409308692677</v>
      </c>
      <c r="Q114" s="48"/>
      <c r="R114" s="48"/>
    </row>
    <row r="115" spans="4:18" s="8" customFormat="1" x14ac:dyDescent="0.45">
      <c r="D115" s="53">
        <f t="shared" si="4"/>
        <v>199</v>
      </c>
      <c r="F115" s="53" t="str">
        <f t="shared" si="5"/>
        <v xml:space="preserve"> , </v>
      </c>
      <c r="I115" s="57">
        <f t="shared" ca="1" si="9"/>
        <v>44131</v>
      </c>
      <c r="K115" s="58">
        <f t="shared" ca="1" si="10"/>
        <v>120.82409308692677</v>
      </c>
      <c r="Q115" s="50"/>
      <c r="R115" s="50"/>
    </row>
    <row r="116" spans="4:18" s="5" customFormat="1" x14ac:dyDescent="0.45">
      <c r="D116" s="53">
        <f t="shared" si="4"/>
        <v>199</v>
      </c>
      <c r="F116" s="53" t="str">
        <f t="shared" si="5"/>
        <v xml:space="preserve"> , </v>
      </c>
      <c r="I116" s="7">
        <f t="shared" ca="1" si="9"/>
        <v>44131</v>
      </c>
      <c r="K116" s="43">
        <f t="shared" ca="1" si="10"/>
        <v>120.82409308692677</v>
      </c>
      <c r="Q116" s="48"/>
      <c r="R116" s="48"/>
    </row>
    <row r="117" spans="4:18" s="8" customFormat="1" x14ac:dyDescent="0.45">
      <c r="D117" s="53">
        <f t="shared" si="4"/>
        <v>199</v>
      </c>
      <c r="F117" s="53" t="str">
        <f t="shared" si="5"/>
        <v xml:space="preserve"> , </v>
      </c>
      <c r="I117" s="57">
        <f t="shared" ca="1" si="9"/>
        <v>44131</v>
      </c>
      <c r="K117" s="58">
        <f t="shared" ca="1" si="10"/>
        <v>120.82409308692677</v>
      </c>
      <c r="Q117" s="50"/>
      <c r="R117" s="50"/>
    </row>
    <row r="118" spans="4:18" s="5" customFormat="1" x14ac:dyDescent="0.45">
      <c r="D118" s="53">
        <f t="shared" si="4"/>
        <v>199</v>
      </c>
      <c r="F118" s="53" t="str">
        <f t="shared" si="5"/>
        <v xml:space="preserve"> , </v>
      </c>
      <c r="I118" s="7">
        <f t="shared" ca="1" si="9"/>
        <v>44131</v>
      </c>
      <c r="K118" s="43">
        <f t="shared" ca="1" si="10"/>
        <v>120.82409308692677</v>
      </c>
      <c r="Q118" s="48"/>
      <c r="R118" s="48"/>
    </row>
    <row r="119" spans="4:18" s="8" customFormat="1" x14ac:dyDescent="0.45">
      <c r="D119" s="53">
        <f t="shared" si="4"/>
        <v>199</v>
      </c>
      <c r="F119" s="53" t="str">
        <f t="shared" si="5"/>
        <v xml:space="preserve"> , </v>
      </c>
      <c r="I119" s="57">
        <f t="shared" ca="1" si="9"/>
        <v>44131</v>
      </c>
      <c r="K119" s="58">
        <f t="shared" ca="1" si="10"/>
        <v>120.82409308692677</v>
      </c>
      <c r="Q119" s="50"/>
      <c r="R119" s="50"/>
    </row>
    <row r="120" spans="4:18" s="5" customFormat="1" x14ac:dyDescent="0.45">
      <c r="D120" s="53">
        <f t="shared" si="4"/>
        <v>199</v>
      </c>
      <c r="F120" s="53" t="str">
        <f t="shared" si="5"/>
        <v xml:space="preserve"> , </v>
      </c>
      <c r="I120" s="7">
        <f t="shared" ca="1" si="9"/>
        <v>44131</v>
      </c>
      <c r="K120" s="43">
        <f t="shared" ca="1" si="10"/>
        <v>120.82409308692677</v>
      </c>
      <c r="Q120" s="48"/>
      <c r="R120" s="48"/>
    </row>
    <row r="121" spans="4:18" s="8" customFormat="1" x14ac:dyDescent="0.45">
      <c r="D121" s="53">
        <f t="shared" si="4"/>
        <v>199</v>
      </c>
      <c r="F121" s="53" t="str">
        <f t="shared" si="5"/>
        <v xml:space="preserve"> , </v>
      </c>
      <c r="I121" s="57">
        <f t="shared" ca="1" si="9"/>
        <v>44131</v>
      </c>
      <c r="K121" s="58">
        <f t="shared" ca="1" si="10"/>
        <v>120.82409308692677</v>
      </c>
      <c r="Q121" s="50"/>
      <c r="R121" s="50"/>
    </row>
    <row r="122" spans="4:18" s="5" customFormat="1" x14ac:dyDescent="0.45">
      <c r="D122" s="53">
        <f t="shared" si="4"/>
        <v>199</v>
      </c>
      <c r="F122" s="53" t="str">
        <f t="shared" si="5"/>
        <v xml:space="preserve"> , </v>
      </c>
      <c r="I122" s="7">
        <f t="shared" ca="1" si="9"/>
        <v>44131</v>
      </c>
      <c r="K122" s="43">
        <f t="shared" ca="1" si="10"/>
        <v>120.82409308692677</v>
      </c>
      <c r="Q122" s="48"/>
      <c r="R122" s="48"/>
    </row>
    <row r="123" spans="4:18" s="8" customFormat="1" x14ac:dyDescent="0.45">
      <c r="D123" s="53">
        <f t="shared" si="4"/>
        <v>199</v>
      </c>
      <c r="F123" s="53" t="str">
        <f t="shared" si="5"/>
        <v xml:space="preserve"> , </v>
      </c>
      <c r="I123" s="57">
        <f t="shared" ca="1" si="9"/>
        <v>44131</v>
      </c>
      <c r="K123" s="58">
        <f t="shared" ca="1" si="10"/>
        <v>120.82409308692677</v>
      </c>
      <c r="Q123" s="50"/>
      <c r="R123" s="50"/>
    </row>
    <row r="124" spans="4:18" s="5" customFormat="1" x14ac:dyDescent="0.45">
      <c r="D124" s="53">
        <f t="shared" si="4"/>
        <v>199</v>
      </c>
      <c r="F124" s="53" t="str">
        <f t="shared" si="5"/>
        <v xml:space="preserve"> , </v>
      </c>
      <c r="I124" s="7">
        <f t="shared" ca="1" si="9"/>
        <v>44131</v>
      </c>
      <c r="K124" s="43">
        <f t="shared" ca="1" si="10"/>
        <v>120.82409308692677</v>
      </c>
      <c r="Q124" s="48"/>
      <c r="R124" s="48"/>
    </row>
    <row r="125" spans="4:18" s="8" customFormat="1" x14ac:dyDescent="0.45">
      <c r="D125" s="53">
        <f t="shared" si="4"/>
        <v>199</v>
      </c>
      <c r="F125" s="53" t="str">
        <f t="shared" si="5"/>
        <v xml:space="preserve"> , </v>
      </c>
      <c r="I125" s="57">
        <f ca="1">TODAY()</f>
        <v>44131</v>
      </c>
      <c r="K125" s="58">
        <f t="shared" ca="1" si="10"/>
        <v>120.82409308692677</v>
      </c>
      <c r="Q125" s="50"/>
      <c r="R125" s="50"/>
    </row>
    <row r="126" spans="4:18" s="5" customFormat="1" x14ac:dyDescent="0.45">
      <c r="D126" s="53">
        <f t="shared" si="4"/>
        <v>199</v>
      </c>
      <c r="F126" s="53" t="str">
        <f t="shared" si="5"/>
        <v xml:space="preserve"> , </v>
      </c>
      <c r="I126" s="7">
        <f t="shared" ca="1" si="9"/>
        <v>44131</v>
      </c>
      <c r="K126" s="43">
        <f t="shared" ca="1" si="10"/>
        <v>120.82409308692677</v>
      </c>
      <c r="Q126" s="48"/>
      <c r="R126" s="48"/>
    </row>
    <row r="127" spans="4:18" s="8" customFormat="1" x14ac:dyDescent="0.45">
      <c r="D127" s="53">
        <f t="shared" si="4"/>
        <v>199</v>
      </c>
      <c r="F127" s="53" t="str">
        <f t="shared" si="5"/>
        <v xml:space="preserve"> , </v>
      </c>
      <c r="I127" s="57">
        <f t="shared" ca="1" si="9"/>
        <v>44131</v>
      </c>
      <c r="K127" s="58">
        <f ca="1">(I127-J127)/365.25</f>
        <v>120.82409308692677</v>
      </c>
      <c r="Q127" s="50"/>
      <c r="R127" s="50"/>
    </row>
    <row r="128" spans="4:18" s="5" customFormat="1" x14ac:dyDescent="0.45">
      <c r="D128" s="53">
        <f t="shared" si="4"/>
        <v>199</v>
      </c>
      <c r="F128" s="53" t="str">
        <f t="shared" si="5"/>
        <v xml:space="preserve"> , </v>
      </c>
      <c r="I128" s="7">
        <f t="shared" ca="1" si="9"/>
        <v>44131</v>
      </c>
      <c r="K128" s="43">
        <f t="shared" ref="K128:K149" ca="1" si="11">(I128-J128)/365.25</f>
        <v>120.82409308692677</v>
      </c>
      <c r="Q128" s="48"/>
      <c r="R128" s="48"/>
    </row>
    <row r="129" spans="4:18" s="8" customFormat="1" x14ac:dyDescent="0.45">
      <c r="D129" s="53">
        <f t="shared" si="4"/>
        <v>199</v>
      </c>
      <c r="F129" s="53" t="str">
        <f t="shared" si="5"/>
        <v xml:space="preserve"> , </v>
      </c>
      <c r="I129" s="57">
        <f t="shared" ca="1" si="9"/>
        <v>44131</v>
      </c>
      <c r="K129" s="58">
        <f t="shared" ca="1" si="11"/>
        <v>120.82409308692677</v>
      </c>
      <c r="Q129" s="50"/>
      <c r="R129" s="50"/>
    </row>
    <row r="130" spans="4:18" s="5" customFormat="1" x14ac:dyDescent="0.45">
      <c r="D130" s="53">
        <f t="shared" ref="D130:D193" si="12">COUNTIF($F$2:$F$200,F131)</f>
        <v>199</v>
      </c>
      <c r="F130" s="53" t="str">
        <f t="shared" si="5"/>
        <v xml:space="preserve"> , </v>
      </c>
      <c r="I130" s="7">
        <f t="shared" ca="1" si="9"/>
        <v>44131</v>
      </c>
      <c r="K130" s="43">
        <f t="shared" ca="1" si="11"/>
        <v>120.82409308692677</v>
      </c>
      <c r="Q130" s="48"/>
      <c r="R130" s="48"/>
    </row>
    <row r="131" spans="4:18" s="8" customFormat="1" x14ac:dyDescent="0.45">
      <c r="D131" s="53">
        <f t="shared" si="12"/>
        <v>199</v>
      </c>
      <c r="F131" s="53" t="str">
        <f t="shared" ref="F131:F181" si="13">CONCATENATE(G131," , ",H131)</f>
        <v xml:space="preserve"> , </v>
      </c>
      <c r="I131" s="57">
        <f ca="1">TODAY()</f>
        <v>44131</v>
      </c>
      <c r="K131" s="58">
        <f t="shared" ca="1" si="11"/>
        <v>120.82409308692677</v>
      </c>
      <c r="Q131" s="50"/>
      <c r="R131" s="50"/>
    </row>
    <row r="132" spans="4:18" s="5" customFormat="1" x14ac:dyDescent="0.45">
      <c r="D132" s="53">
        <f t="shared" si="12"/>
        <v>199</v>
      </c>
      <c r="F132" s="53" t="str">
        <f t="shared" si="13"/>
        <v xml:space="preserve"> , </v>
      </c>
      <c r="I132" s="7">
        <f t="shared" ref="I132:I174" ca="1" si="14">TODAY()</f>
        <v>44131</v>
      </c>
      <c r="K132" s="43">
        <f t="shared" ca="1" si="11"/>
        <v>120.82409308692677</v>
      </c>
      <c r="Q132" s="48"/>
      <c r="R132" s="48"/>
    </row>
    <row r="133" spans="4:18" s="8" customFormat="1" x14ac:dyDescent="0.45">
      <c r="D133" s="53">
        <f t="shared" si="12"/>
        <v>199</v>
      </c>
      <c r="F133" s="53" t="str">
        <f t="shared" si="13"/>
        <v xml:space="preserve"> , </v>
      </c>
      <c r="I133" s="57">
        <f t="shared" ca="1" si="14"/>
        <v>44131</v>
      </c>
      <c r="K133" s="58">
        <f t="shared" ca="1" si="11"/>
        <v>120.82409308692677</v>
      </c>
      <c r="Q133" s="50"/>
      <c r="R133" s="50"/>
    </row>
    <row r="134" spans="4:18" s="5" customFormat="1" x14ac:dyDescent="0.45">
      <c r="D134" s="53">
        <f t="shared" si="12"/>
        <v>199</v>
      </c>
      <c r="F134" s="53" t="str">
        <f t="shared" si="13"/>
        <v xml:space="preserve"> , </v>
      </c>
      <c r="I134" s="7">
        <f t="shared" ca="1" si="14"/>
        <v>44131</v>
      </c>
      <c r="K134" s="43">
        <f t="shared" ca="1" si="11"/>
        <v>120.82409308692677</v>
      </c>
      <c r="Q134" s="48"/>
      <c r="R134" s="48"/>
    </row>
    <row r="135" spans="4:18" s="8" customFormat="1" x14ac:dyDescent="0.45">
      <c r="D135" s="53">
        <f t="shared" si="12"/>
        <v>199</v>
      </c>
      <c r="F135" s="53" t="str">
        <f t="shared" si="13"/>
        <v xml:space="preserve"> , </v>
      </c>
      <c r="I135" s="57">
        <f t="shared" ca="1" si="14"/>
        <v>44131</v>
      </c>
      <c r="K135" s="58">
        <f t="shared" ca="1" si="11"/>
        <v>120.82409308692677</v>
      </c>
      <c r="Q135" s="50"/>
      <c r="R135" s="50"/>
    </row>
    <row r="136" spans="4:18" s="5" customFormat="1" x14ac:dyDescent="0.45">
      <c r="D136" s="53">
        <f t="shared" si="12"/>
        <v>199</v>
      </c>
      <c r="F136" s="53" t="str">
        <f t="shared" si="13"/>
        <v xml:space="preserve"> , </v>
      </c>
      <c r="I136" s="7">
        <f t="shared" ca="1" si="14"/>
        <v>44131</v>
      </c>
      <c r="K136" s="43">
        <f t="shared" ca="1" si="11"/>
        <v>120.82409308692677</v>
      </c>
      <c r="Q136" s="48"/>
      <c r="R136" s="48"/>
    </row>
    <row r="137" spans="4:18" s="8" customFormat="1" x14ac:dyDescent="0.45">
      <c r="D137" s="53">
        <f t="shared" si="12"/>
        <v>199</v>
      </c>
      <c r="F137" s="53" t="str">
        <f t="shared" si="13"/>
        <v xml:space="preserve"> , </v>
      </c>
      <c r="I137" s="57">
        <f t="shared" ca="1" si="14"/>
        <v>44131</v>
      </c>
      <c r="K137" s="58">
        <f t="shared" ca="1" si="11"/>
        <v>120.82409308692677</v>
      </c>
      <c r="Q137" s="50"/>
      <c r="R137" s="50"/>
    </row>
    <row r="138" spans="4:18" s="5" customFormat="1" x14ac:dyDescent="0.45">
      <c r="D138" s="53">
        <f t="shared" si="12"/>
        <v>199</v>
      </c>
      <c r="F138" s="53" t="str">
        <f t="shared" si="13"/>
        <v xml:space="preserve"> , </v>
      </c>
      <c r="I138" s="7">
        <f t="shared" ca="1" si="14"/>
        <v>44131</v>
      </c>
      <c r="K138" s="43">
        <f t="shared" ca="1" si="11"/>
        <v>120.82409308692677</v>
      </c>
      <c r="Q138" s="48"/>
      <c r="R138" s="48"/>
    </row>
    <row r="139" spans="4:18" s="8" customFormat="1" x14ac:dyDescent="0.45">
      <c r="D139" s="53">
        <f t="shared" si="12"/>
        <v>199</v>
      </c>
      <c r="F139" s="53" t="str">
        <f t="shared" si="13"/>
        <v xml:space="preserve"> , </v>
      </c>
      <c r="I139" s="57">
        <f t="shared" ca="1" si="14"/>
        <v>44131</v>
      </c>
      <c r="K139" s="58">
        <f t="shared" ca="1" si="11"/>
        <v>120.82409308692677</v>
      </c>
      <c r="Q139" s="50"/>
      <c r="R139" s="50"/>
    </row>
    <row r="140" spans="4:18" s="5" customFormat="1" x14ac:dyDescent="0.45">
      <c r="D140" s="53">
        <f t="shared" si="12"/>
        <v>199</v>
      </c>
      <c r="F140" s="53" t="str">
        <f t="shared" si="13"/>
        <v xml:space="preserve"> , </v>
      </c>
      <c r="I140" s="7">
        <f t="shared" ca="1" si="14"/>
        <v>44131</v>
      </c>
      <c r="K140" s="43">
        <f t="shared" ca="1" si="11"/>
        <v>120.82409308692677</v>
      </c>
      <c r="Q140" s="48"/>
      <c r="R140" s="48"/>
    </row>
    <row r="141" spans="4:18" s="8" customFormat="1" x14ac:dyDescent="0.45">
      <c r="D141" s="53">
        <f t="shared" si="12"/>
        <v>199</v>
      </c>
      <c r="F141" s="53" t="str">
        <f t="shared" si="13"/>
        <v xml:space="preserve"> , </v>
      </c>
      <c r="I141" s="57">
        <f t="shared" ca="1" si="14"/>
        <v>44131</v>
      </c>
      <c r="K141" s="58">
        <f t="shared" ca="1" si="11"/>
        <v>120.82409308692677</v>
      </c>
      <c r="Q141" s="50"/>
      <c r="R141" s="50"/>
    </row>
    <row r="142" spans="4:18" s="5" customFormat="1" x14ac:dyDescent="0.45">
      <c r="D142" s="53">
        <f t="shared" si="12"/>
        <v>199</v>
      </c>
      <c r="F142" s="53" t="str">
        <f t="shared" si="13"/>
        <v xml:space="preserve"> , </v>
      </c>
      <c r="I142" s="7">
        <f t="shared" ca="1" si="14"/>
        <v>44131</v>
      </c>
      <c r="K142" s="43">
        <f t="shared" ca="1" si="11"/>
        <v>120.82409308692677</v>
      </c>
      <c r="Q142" s="48"/>
      <c r="R142" s="48"/>
    </row>
    <row r="143" spans="4:18" s="8" customFormat="1" x14ac:dyDescent="0.45">
      <c r="D143" s="53">
        <f t="shared" si="12"/>
        <v>199</v>
      </c>
      <c r="F143" s="53" t="str">
        <f t="shared" si="13"/>
        <v xml:space="preserve"> , </v>
      </c>
      <c r="I143" s="57">
        <f t="shared" ca="1" si="14"/>
        <v>44131</v>
      </c>
      <c r="K143" s="58">
        <f t="shared" ca="1" si="11"/>
        <v>120.82409308692677</v>
      </c>
      <c r="Q143" s="50"/>
      <c r="R143" s="50"/>
    </row>
    <row r="144" spans="4:18" s="5" customFormat="1" x14ac:dyDescent="0.45">
      <c r="D144" s="53">
        <f t="shared" si="12"/>
        <v>199</v>
      </c>
      <c r="F144" s="53" t="str">
        <f t="shared" si="13"/>
        <v xml:space="preserve"> , </v>
      </c>
      <c r="I144" s="7">
        <f t="shared" ca="1" si="14"/>
        <v>44131</v>
      </c>
      <c r="K144" s="43">
        <f t="shared" ca="1" si="11"/>
        <v>120.82409308692677</v>
      </c>
      <c r="Q144" s="48"/>
      <c r="R144" s="48"/>
    </row>
    <row r="145" spans="4:18" s="8" customFormat="1" x14ac:dyDescent="0.45">
      <c r="D145" s="53">
        <f t="shared" si="12"/>
        <v>199</v>
      </c>
      <c r="F145" s="53" t="str">
        <f t="shared" si="13"/>
        <v xml:space="preserve"> , </v>
      </c>
      <c r="I145" s="57">
        <f t="shared" ca="1" si="14"/>
        <v>44131</v>
      </c>
      <c r="K145" s="58">
        <f t="shared" ca="1" si="11"/>
        <v>120.82409308692677</v>
      </c>
      <c r="Q145" s="50"/>
      <c r="R145" s="50"/>
    </row>
    <row r="146" spans="4:18" s="5" customFormat="1" x14ac:dyDescent="0.45">
      <c r="D146" s="53">
        <f t="shared" si="12"/>
        <v>199</v>
      </c>
      <c r="F146" s="53" t="str">
        <f t="shared" si="13"/>
        <v xml:space="preserve"> , </v>
      </c>
      <c r="I146" s="7">
        <f t="shared" ca="1" si="14"/>
        <v>44131</v>
      </c>
      <c r="K146" s="43">
        <f t="shared" ca="1" si="11"/>
        <v>120.82409308692677</v>
      </c>
      <c r="Q146" s="48"/>
      <c r="R146" s="48"/>
    </row>
    <row r="147" spans="4:18" s="8" customFormat="1" x14ac:dyDescent="0.45">
      <c r="D147" s="53">
        <f t="shared" si="12"/>
        <v>199</v>
      </c>
      <c r="F147" s="53" t="str">
        <f t="shared" si="13"/>
        <v xml:space="preserve"> , </v>
      </c>
      <c r="I147" s="57">
        <f t="shared" ca="1" si="14"/>
        <v>44131</v>
      </c>
      <c r="K147" s="58">
        <f t="shared" ca="1" si="11"/>
        <v>120.82409308692677</v>
      </c>
      <c r="Q147" s="50"/>
      <c r="R147" s="50"/>
    </row>
    <row r="148" spans="4:18" s="5" customFormat="1" x14ac:dyDescent="0.45">
      <c r="D148" s="53">
        <f t="shared" si="12"/>
        <v>199</v>
      </c>
      <c r="F148" s="53" t="str">
        <f t="shared" si="13"/>
        <v xml:space="preserve"> , </v>
      </c>
      <c r="I148" s="7">
        <f t="shared" ca="1" si="14"/>
        <v>44131</v>
      </c>
      <c r="K148" s="43">
        <f t="shared" ca="1" si="11"/>
        <v>120.82409308692677</v>
      </c>
      <c r="Q148" s="48"/>
      <c r="R148" s="48"/>
    </row>
    <row r="149" spans="4:18" s="8" customFormat="1" x14ac:dyDescent="0.45">
      <c r="D149" s="53">
        <f t="shared" si="12"/>
        <v>199</v>
      </c>
      <c r="F149" s="53" t="str">
        <f t="shared" si="13"/>
        <v xml:space="preserve"> , </v>
      </c>
      <c r="I149" s="57">
        <f t="shared" ca="1" si="14"/>
        <v>44131</v>
      </c>
      <c r="K149" s="58">
        <f t="shared" ca="1" si="11"/>
        <v>120.82409308692677</v>
      </c>
      <c r="Q149" s="50"/>
      <c r="R149" s="50"/>
    </row>
    <row r="150" spans="4:18" s="5" customFormat="1" x14ac:dyDescent="0.45">
      <c r="D150" s="53">
        <f t="shared" si="12"/>
        <v>199</v>
      </c>
      <c r="F150" s="53" t="str">
        <f t="shared" si="13"/>
        <v xml:space="preserve"> , </v>
      </c>
      <c r="I150" s="7">
        <f t="shared" ca="1" si="14"/>
        <v>44131</v>
      </c>
      <c r="K150" s="43">
        <f ca="1">(I150-J150)/365.25</f>
        <v>120.82409308692677</v>
      </c>
      <c r="Q150" s="48"/>
      <c r="R150" s="48"/>
    </row>
    <row r="151" spans="4:18" s="8" customFormat="1" x14ac:dyDescent="0.45">
      <c r="D151" s="53">
        <f t="shared" si="12"/>
        <v>199</v>
      </c>
      <c r="F151" s="53" t="str">
        <f t="shared" si="13"/>
        <v xml:space="preserve"> , </v>
      </c>
      <c r="I151" s="57">
        <f t="shared" ca="1" si="14"/>
        <v>44131</v>
      </c>
      <c r="K151" s="58">
        <f t="shared" ref="K151:K164" ca="1" si="15">(I151-J151)/365.25</f>
        <v>120.82409308692677</v>
      </c>
      <c r="Q151" s="50"/>
      <c r="R151" s="50"/>
    </row>
    <row r="152" spans="4:18" s="5" customFormat="1" x14ac:dyDescent="0.45">
      <c r="D152" s="53">
        <f t="shared" si="12"/>
        <v>199</v>
      </c>
      <c r="F152" s="53" t="str">
        <f t="shared" si="13"/>
        <v xml:space="preserve"> , </v>
      </c>
      <c r="I152" s="7">
        <f t="shared" ca="1" si="14"/>
        <v>44131</v>
      </c>
      <c r="K152" s="43">
        <f t="shared" ca="1" si="15"/>
        <v>120.82409308692677</v>
      </c>
      <c r="Q152" s="48"/>
      <c r="R152" s="48"/>
    </row>
    <row r="153" spans="4:18" s="8" customFormat="1" x14ac:dyDescent="0.45">
      <c r="D153" s="53">
        <f t="shared" si="12"/>
        <v>199</v>
      </c>
      <c r="F153" s="53" t="str">
        <f t="shared" si="13"/>
        <v xml:space="preserve"> , </v>
      </c>
      <c r="I153" s="57">
        <f t="shared" ca="1" si="14"/>
        <v>44131</v>
      </c>
      <c r="K153" s="58">
        <f t="shared" ca="1" si="15"/>
        <v>120.82409308692677</v>
      </c>
      <c r="Q153" s="50"/>
      <c r="R153" s="50"/>
    </row>
    <row r="154" spans="4:18" s="5" customFormat="1" x14ac:dyDescent="0.45">
      <c r="D154" s="53">
        <f t="shared" si="12"/>
        <v>199</v>
      </c>
      <c r="F154" s="53" t="str">
        <f t="shared" si="13"/>
        <v xml:space="preserve"> , </v>
      </c>
      <c r="I154" s="7">
        <f t="shared" ca="1" si="14"/>
        <v>44131</v>
      </c>
      <c r="K154" s="43">
        <f t="shared" ca="1" si="15"/>
        <v>120.82409308692677</v>
      </c>
      <c r="Q154" s="48"/>
      <c r="R154" s="48"/>
    </row>
    <row r="155" spans="4:18" s="8" customFormat="1" x14ac:dyDescent="0.45">
      <c r="D155" s="53">
        <f t="shared" si="12"/>
        <v>199</v>
      </c>
      <c r="F155" s="53" t="str">
        <f t="shared" si="13"/>
        <v xml:space="preserve"> , </v>
      </c>
      <c r="I155" s="57">
        <f t="shared" ca="1" si="14"/>
        <v>44131</v>
      </c>
      <c r="K155" s="58">
        <f t="shared" ca="1" si="15"/>
        <v>120.82409308692677</v>
      </c>
      <c r="Q155" s="50"/>
      <c r="R155" s="50"/>
    </row>
    <row r="156" spans="4:18" s="5" customFormat="1" x14ac:dyDescent="0.45">
      <c r="D156" s="53">
        <f t="shared" si="12"/>
        <v>199</v>
      </c>
      <c r="F156" s="53" t="str">
        <f t="shared" si="13"/>
        <v xml:space="preserve"> , </v>
      </c>
      <c r="I156" s="7">
        <f t="shared" ca="1" si="14"/>
        <v>44131</v>
      </c>
      <c r="K156" s="43">
        <f t="shared" ca="1" si="15"/>
        <v>120.82409308692677</v>
      </c>
      <c r="Q156" s="48"/>
      <c r="R156" s="48"/>
    </row>
    <row r="157" spans="4:18" s="8" customFormat="1" x14ac:dyDescent="0.45">
      <c r="D157" s="53">
        <f t="shared" si="12"/>
        <v>199</v>
      </c>
      <c r="F157" s="53" t="str">
        <f t="shared" si="13"/>
        <v xml:space="preserve"> , </v>
      </c>
      <c r="I157" s="57">
        <f t="shared" ca="1" si="14"/>
        <v>44131</v>
      </c>
      <c r="K157" s="58">
        <f t="shared" ca="1" si="15"/>
        <v>120.82409308692677</v>
      </c>
      <c r="Q157" s="50"/>
      <c r="R157" s="50"/>
    </row>
    <row r="158" spans="4:18" s="5" customFormat="1" x14ac:dyDescent="0.45">
      <c r="D158" s="53">
        <f t="shared" si="12"/>
        <v>199</v>
      </c>
      <c r="F158" s="53" t="str">
        <f t="shared" si="13"/>
        <v xml:space="preserve"> , </v>
      </c>
      <c r="I158" s="7">
        <f t="shared" ca="1" si="14"/>
        <v>44131</v>
      </c>
      <c r="K158" s="43">
        <f t="shared" ca="1" si="15"/>
        <v>120.82409308692677</v>
      </c>
      <c r="Q158" s="48"/>
      <c r="R158" s="48"/>
    </row>
    <row r="159" spans="4:18" s="8" customFormat="1" x14ac:dyDescent="0.45">
      <c r="D159" s="53">
        <f t="shared" si="12"/>
        <v>199</v>
      </c>
      <c r="F159" s="53" t="str">
        <f t="shared" si="13"/>
        <v xml:space="preserve"> , </v>
      </c>
      <c r="I159" s="57">
        <f t="shared" ca="1" si="14"/>
        <v>44131</v>
      </c>
      <c r="K159" s="58">
        <f t="shared" ca="1" si="15"/>
        <v>120.82409308692677</v>
      </c>
      <c r="Q159" s="50"/>
      <c r="R159" s="50"/>
    </row>
    <row r="160" spans="4:18" s="5" customFormat="1" x14ac:dyDescent="0.45">
      <c r="D160" s="53">
        <f t="shared" si="12"/>
        <v>199</v>
      </c>
      <c r="F160" s="53" t="str">
        <f t="shared" si="13"/>
        <v xml:space="preserve"> , </v>
      </c>
      <c r="I160" s="7">
        <f ca="1">TODAY()</f>
        <v>44131</v>
      </c>
      <c r="K160" s="43">
        <f t="shared" ca="1" si="15"/>
        <v>120.82409308692677</v>
      </c>
      <c r="Q160" s="48"/>
      <c r="R160" s="48"/>
    </row>
    <row r="161" spans="4:18" s="8" customFormat="1" x14ac:dyDescent="0.45">
      <c r="D161" s="53">
        <f t="shared" si="12"/>
        <v>199</v>
      </c>
      <c r="F161" s="53" t="str">
        <f t="shared" si="13"/>
        <v xml:space="preserve"> , </v>
      </c>
      <c r="I161" s="57">
        <f t="shared" ca="1" si="14"/>
        <v>44131</v>
      </c>
      <c r="K161" s="58">
        <f t="shared" ca="1" si="15"/>
        <v>120.82409308692677</v>
      </c>
      <c r="Q161" s="50"/>
      <c r="R161" s="50"/>
    </row>
    <row r="162" spans="4:18" s="5" customFormat="1" x14ac:dyDescent="0.45">
      <c r="D162" s="53">
        <f t="shared" si="12"/>
        <v>199</v>
      </c>
      <c r="F162" s="53" t="str">
        <f t="shared" si="13"/>
        <v xml:space="preserve"> , </v>
      </c>
      <c r="I162" s="7">
        <f t="shared" ca="1" si="14"/>
        <v>44131</v>
      </c>
      <c r="K162" s="43">
        <f t="shared" ca="1" si="15"/>
        <v>120.82409308692677</v>
      </c>
      <c r="Q162" s="48"/>
      <c r="R162" s="48"/>
    </row>
    <row r="163" spans="4:18" s="8" customFormat="1" x14ac:dyDescent="0.45">
      <c r="D163" s="53">
        <f t="shared" si="12"/>
        <v>199</v>
      </c>
      <c r="F163" s="53" t="str">
        <f t="shared" si="13"/>
        <v xml:space="preserve"> , </v>
      </c>
      <c r="I163" s="57">
        <f t="shared" ca="1" si="14"/>
        <v>44131</v>
      </c>
      <c r="K163" s="58">
        <f t="shared" ca="1" si="15"/>
        <v>120.82409308692677</v>
      </c>
      <c r="Q163" s="50"/>
      <c r="R163" s="50"/>
    </row>
    <row r="164" spans="4:18" s="5" customFormat="1" x14ac:dyDescent="0.45">
      <c r="D164" s="53">
        <f t="shared" si="12"/>
        <v>199</v>
      </c>
      <c r="F164" s="53" t="str">
        <f t="shared" si="13"/>
        <v xml:space="preserve"> , </v>
      </c>
      <c r="I164" s="7">
        <f t="shared" ca="1" si="14"/>
        <v>44131</v>
      </c>
      <c r="K164" s="43">
        <f t="shared" ca="1" si="15"/>
        <v>120.82409308692677</v>
      </c>
      <c r="Q164" s="48"/>
      <c r="R164" s="48"/>
    </row>
    <row r="165" spans="4:18" s="8" customFormat="1" x14ac:dyDescent="0.45">
      <c r="D165" s="53">
        <f t="shared" si="12"/>
        <v>199</v>
      </c>
      <c r="F165" s="53" t="str">
        <f t="shared" si="13"/>
        <v xml:space="preserve"> , </v>
      </c>
      <c r="I165" s="57">
        <f t="shared" ca="1" si="14"/>
        <v>44131</v>
      </c>
      <c r="K165" s="58">
        <f ca="1">(I165-J165)/365.25</f>
        <v>120.82409308692677</v>
      </c>
      <c r="Q165" s="50"/>
      <c r="R165" s="50"/>
    </row>
    <row r="166" spans="4:18" s="5" customFormat="1" x14ac:dyDescent="0.45">
      <c r="D166" s="53">
        <f t="shared" si="12"/>
        <v>199</v>
      </c>
      <c r="F166" s="53" t="str">
        <f t="shared" si="13"/>
        <v xml:space="preserve"> , </v>
      </c>
      <c r="I166" s="7">
        <f t="shared" ca="1" si="14"/>
        <v>44131</v>
      </c>
      <c r="K166" s="43">
        <f t="shared" ref="K166:K179" ca="1" si="16">(I166-J166)/365.25</f>
        <v>120.82409308692677</v>
      </c>
      <c r="Q166" s="48"/>
      <c r="R166" s="48"/>
    </row>
    <row r="167" spans="4:18" s="8" customFormat="1" x14ac:dyDescent="0.45">
      <c r="D167" s="53">
        <f t="shared" si="12"/>
        <v>199</v>
      </c>
      <c r="F167" s="53" t="str">
        <f t="shared" si="13"/>
        <v xml:space="preserve"> , </v>
      </c>
      <c r="I167" s="57">
        <f t="shared" ca="1" si="14"/>
        <v>44131</v>
      </c>
      <c r="K167" s="58">
        <f t="shared" ca="1" si="16"/>
        <v>120.82409308692677</v>
      </c>
      <c r="Q167" s="50"/>
      <c r="R167" s="50"/>
    </row>
    <row r="168" spans="4:18" s="5" customFormat="1" x14ac:dyDescent="0.45">
      <c r="D168" s="53">
        <f t="shared" si="12"/>
        <v>199</v>
      </c>
      <c r="F168" s="53" t="str">
        <f t="shared" si="13"/>
        <v xml:space="preserve"> , </v>
      </c>
      <c r="I168" s="7">
        <f t="shared" ca="1" si="14"/>
        <v>44131</v>
      </c>
      <c r="K168" s="43">
        <f t="shared" ca="1" si="16"/>
        <v>120.82409308692677</v>
      </c>
      <c r="Q168" s="48"/>
      <c r="R168" s="48"/>
    </row>
    <row r="169" spans="4:18" s="8" customFormat="1" x14ac:dyDescent="0.45">
      <c r="D169" s="53">
        <f t="shared" si="12"/>
        <v>199</v>
      </c>
      <c r="F169" s="53" t="str">
        <f t="shared" si="13"/>
        <v xml:space="preserve"> , </v>
      </c>
      <c r="I169" s="57">
        <f t="shared" ca="1" si="14"/>
        <v>44131</v>
      </c>
      <c r="K169" s="58">
        <f t="shared" ca="1" si="16"/>
        <v>120.82409308692677</v>
      </c>
      <c r="Q169" s="50"/>
      <c r="R169" s="50"/>
    </row>
    <row r="170" spans="4:18" s="5" customFormat="1" x14ac:dyDescent="0.45">
      <c r="D170" s="53">
        <f t="shared" si="12"/>
        <v>199</v>
      </c>
      <c r="F170" s="53" t="str">
        <f t="shared" si="13"/>
        <v xml:space="preserve"> , </v>
      </c>
      <c r="I170" s="7">
        <f t="shared" ca="1" si="14"/>
        <v>44131</v>
      </c>
      <c r="K170" s="43">
        <f t="shared" ca="1" si="16"/>
        <v>120.82409308692677</v>
      </c>
      <c r="Q170" s="48"/>
      <c r="R170" s="48"/>
    </row>
    <row r="171" spans="4:18" s="8" customFormat="1" x14ac:dyDescent="0.45">
      <c r="D171" s="53">
        <f t="shared" si="12"/>
        <v>199</v>
      </c>
      <c r="F171" s="53" t="str">
        <f t="shared" si="13"/>
        <v xml:space="preserve"> , </v>
      </c>
      <c r="I171" s="57">
        <f t="shared" ca="1" si="14"/>
        <v>44131</v>
      </c>
      <c r="K171" s="58">
        <f t="shared" ca="1" si="16"/>
        <v>120.82409308692677</v>
      </c>
      <c r="Q171" s="50"/>
      <c r="R171" s="50"/>
    </row>
    <row r="172" spans="4:18" s="5" customFormat="1" x14ac:dyDescent="0.45">
      <c r="D172" s="53">
        <f t="shared" si="12"/>
        <v>199</v>
      </c>
      <c r="F172" s="53" t="str">
        <f t="shared" si="13"/>
        <v xml:space="preserve"> , </v>
      </c>
      <c r="I172" s="7">
        <f t="shared" ca="1" si="14"/>
        <v>44131</v>
      </c>
      <c r="K172" s="43">
        <f t="shared" ca="1" si="16"/>
        <v>120.82409308692677</v>
      </c>
      <c r="Q172" s="48"/>
      <c r="R172" s="48"/>
    </row>
    <row r="173" spans="4:18" s="8" customFormat="1" x14ac:dyDescent="0.45">
      <c r="D173" s="53">
        <f t="shared" si="12"/>
        <v>199</v>
      </c>
      <c r="F173" s="53" t="str">
        <f t="shared" si="13"/>
        <v xml:space="preserve"> , </v>
      </c>
      <c r="I173" s="57">
        <f t="shared" ca="1" si="14"/>
        <v>44131</v>
      </c>
      <c r="K173" s="58">
        <f t="shared" ca="1" si="16"/>
        <v>120.82409308692677</v>
      </c>
      <c r="Q173" s="50"/>
      <c r="R173" s="50"/>
    </row>
    <row r="174" spans="4:18" s="5" customFormat="1" x14ac:dyDescent="0.45">
      <c r="D174" s="53">
        <f t="shared" si="12"/>
        <v>199</v>
      </c>
      <c r="F174" s="53" t="str">
        <f t="shared" si="13"/>
        <v xml:space="preserve"> , </v>
      </c>
      <c r="I174" s="7">
        <f t="shared" ca="1" si="14"/>
        <v>44131</v>
      </c>
      <c r="K174" s="43">
        <f t="shared" ca="1" si="16"/>
        <v>120.82409308692677</v>
      </c>
      <c r="Q174" s="48"/>
      <c r="R174" s="48"/>
    </row>
    <row r="175" spans="4:18" s="8" customFormat="1" x14ac:dyDescent="0.45">
      <c r="D175" s="53">
        <f t="shared" si="12"/>
        <v>199</v>
      </c>
      <c r="F175" s="53" t="str">
        <f t="shared" si="13"/>
        <v xml:space="preserve"> , </v>
      </c>
      <c r="I175" s="57">
        <f ca="1">TODAY()</f>
        <v>44131</v>
      </c>
      <c r="K175" s="58">
        <f t="shared" ca="1" si="16"/>
        <v>120.82409308692677</v>
      </c>
      <c r="Q175" s="50"/>
      <c r="R175" s="50"/>
    </row>
    <row r="176" spans="4:18" s="5" customFormat="1" x14ac:dyDescent="0.45">
      <c r="D176" s="53">
        <f t="shared" si="12"/>
        <v>199</v>
      </c>
      <c r="F176" s="53" t="str">
        <f t="shared" si="13"/>
        <v xml:space="preserve"> , </v>
      </c>
      <c r="I176" s="7">
        <f t="shared" ref="I176:I200" ca="1" si="17">TODAY()</f>
        <v>44131</v>
      </c>
      <c r="K176" s="43">
        <f t="shared" ca="1" si="16"/>
        <v>120.82409308692677</v>
      </c>
      <c r="Q176" s="48"/>
      <c r="R176" s="48"/>
    </row>
    <row r="177" spans="4:18" s="8" customFormat="1" x14ac:dyDescent="0.45">
      <c r="D177" s="53">
        <f t="shared" si="12"/>
        <v>199</v>
      </c>
      <c r="F177" s="53" t="str">
        <f t="shared" si="13"/>
        <v xml:space="preserve"> , </v>
      </c>
      <c r="I177" s="57">
        <f t="shared" ca="1" si="17"/>
        <v>44131</v>
      </c>
      <c r="K177" s="58">
        <f t="shared" ca="1" si="16"/>
        <v>120.82409308692677</v>
      </c>
      <c r="Q177" s="50"/>
      <c r="R177" s="50"/>
    </row>
    <row r="178" spans="4:18" s="5" customFormat="1" x14ac:dyDescent="0.45">
      <c r="D178" s="53">
        <f t="shared" si="12"/>
        <v>199</v>
      </c>
      <c r="F178" s="53" t="str">
        <f t="shared" si="13"/>
        <v xml:space="preserve"> , </v>
      </c>
      <c r="I178" s="7">
        <f t="shared" ca="1" si="17"/>
        <v>44131</v>
      </c>
      <c r="K178" s="43">
        <f t="shared" ca="1" si="16"/>
        <v>120.82409308692677</v>
      </c>
      <c r="Q178" s="48"/>
      <c r="R178" s="48"/>
    </row>
    <row r="179" spans="4:18" s="8" customFormat="1" x14ac:dyDescent="0.45">
      <c r="D179" s="53">
        <f t="shared" si="12"/>
        <v>199</v>
      </c>
      <c r="F179" s="53" t="str">
        <f t="shared" si="13"/>
        <v xml:space="preserve"> , </v>
      </c>
      <c r="I179" s="57">
        <f t="shared" ca="1" si="17"/>
        <v>44131</v>
      </c>
      <c r="K179" s="58">
        <f t="shared" ca="1" si="16"/>
        <v>120.82409308692677</v>
      </c>
      <c r="Q179" s="50"/>
      <c r="R179" s="50"/>
    </row>
    <row r="180" spans="4:18" s="5" customFormat="1" x14ac:dyDescent="0.45">
      <c r="D180" s="53">
        <f t="shared" si="12"/>
        <v>199</v>
      </c>
      <c r="F180" s="53" t="str">
        <f t="shared" si="13"/>
        <v xml:space="preserve"> , </v>
      </c>
      <c r="I180" s="7">
        <f t="shared" ca="1" si="17"/>
        <v>44131</v>
      </c>
      <c r="K180" s="43">
        <f ca="1">(I180-J180)/365.25</f>
        <v>120.82409308692677</v>
      </c>
      <c r="Q180" s="48"/>
      <c r="R180" s="48"/>
    </row>
    <row r="181" spans="4:18" s="8" customFormat="1" x14ac:dyDescent="0.45">
      <c r="D181" s="53">
        <f t="shared" si="12"/>
        <v>199</v>
      </c>
      <c r="F181" s="53" t="str">
        <f t="shared" si="13"/>
        <v xml:space="preserve"> , </v>
      </c>
      <c r="I181" s="57">
        <f t="shared" ca="1" si="17"/>
        <v>44131</v>
      </c>
      <c r="K181" s="58">
        <f t="shared" ref="K181:K200" ca="1" si="18">(I181-J181)/365.25</f>
        <v>120.82409308692677</v>
      </c>
      <c r="Q181" s="50"/>
      <c r="R181" s="50"/>
    </row>
    <row r="182" spans="4:18" s="5" customFormat="1" x14ac:dyDescent="0.45">
      <c r="D182" s="53">
        <f t="shared" si="12"/>
        <v>199</v>
      </c>
      <c r="F182" s="53" t="str">
        <f>CONCATENATE(G182," , ",H182)</f>
        <v xml:space="preserve"> , </v>
      </c>
      <c r="I182" s="7">
        <f t="shared" ca="1" si="17"/>
        <v>44131</v>
      </c>
      <c r="K182" s="43">
        <f t="shared" ca="1" si="18"/>
        <v>120.82409308692677</v>
      </c>
      <c r="Q182" s="48"/>
      <c r="R182" s="48"/>
    </row>
    <row r="183" spans="4:18" s="8" customFormat="1" x14ac:dyDescent="0.45">
      <c r="D183" s="53">
        <f t="shared" si="12"/>
        <v>199</v>
      </c>
      <c r="F183" s="53" t="str">
        <f t="shared" ref="F183:F200" si="19">CONCATENATE(G183," , ",H183)</f>
        <v xml:space="preserve"> , </v>
      </c>
      <c r="I183" s="57">
        <f t="shared" ca="1" si="17"/>
        <v>44131</v>
      </c>
      <c r="K183" s="58">
        <f t="shared" ca="1" si="18"/>
        <v>120.82409308692677</v>
      </c>
      <c r="Q183" s="50"/>
      <c r="R183" s="50"/>
    </row>
    <row r="184" spans="4:18" s="5" customFormat="1" x14ac:dyDescent="0.45">
      <c r="D184" s="53">
        <f t="shared" si="12"/>
        <v>199</v>
      </c>
      <c r="F184" s="53" t="str">
        <f t="shared" si="19"/>
        <v xml:space="preserve"> , </v>
      </c>
      <c r="I184" s="7">
        <f t="shared" ca="1" si="17"/>
        <v>44131</v>
      </c>
      <c r="K184" s="43">
        <f t="shared" ca="1" si="18"/>
        <v>120.82409308692677</v>
      </c>
      <c r="Q184" s="48"/>
      <c r="R184" s="48"/>
    </row>
    <row r="185" spans="4:18" s="8" customFormat="1" x14ac:dyDescent="0.45">
      <c r="D185" s="53">
        <f t="shared" si="12"/>
        <v>199</v>
      </c>
      <c r="F185" s="53" t="str">
        <f t="shared" si="19"/>
        <v xml:space="preserve"> , </v>
      </c>
      <c r="I185" s="57">
        <f t="shared" ca="1" si="17"/>
        <v>44131</v>
      </c>
      <c r="K185" s="58">
        <f t="shared" ca="1" si="18"/>
        <v>120.82409308692677</v>
      </c>
      <c r="Q185" s="50"/>
      <c r="R185" s="50"/>
    </row>
    <row r="186" spans="4:18" s="5" customFormat="1" x14ac:dyDescent="0.45">
      <c r="D186" s="53">
        <f t="shared" si="12"/>
        <v>199</v>
      </c>
      <c r="F186" s="53" t="str">
        <f t="shared" si="19"/>
        <v xml:space="preserve"> , </v>
      </c>
      <c r="I186" s="7">
        <f t="shared" ca="1" si="17"/>
        <v>44131</v>
      </c>
      <c r="K186" s="43">
        <f t="shared" ca="1" si="18"/>
        <v>120.82409308692677</v>
      </c>
      <c r="Q186" s="48"/>
      <c r="R186" s="48"/>
    </row>
    <row r="187" spans="4:18" s="8" customFormat="1" x14ac:dyDescent="0.45">
      <c r="D187" s="53">
        <f t="shared" si="12"/>
        <v>199</v>
      </c>
      <c r="F187" s="53" t="str">
        <f t="shared" si="19"/>
        <v xml:space="preserve"> , </v>
      </c>
      <c r="I187" s="57">
        <f t="shared" ca="1" si="17"/>
        <v>44131</v>
      </c>
      <c r="K187" s="58">
        <f t="shared" ca="1" si="18"/>
        <v>120.82409308692677</v>
      </c>
      <c r="Q187" s="50"/>
      <c r="R187" s="50"/>
    </row>
    <row r="188" spans="4:18" s="5" customFormat="1" x14ac:dyDescent="0.45">
      <c r="D188" s="53">
        <f t="shared" si="12"/>
        <v>199</v>
      </c>
      <c r="F188" s="53" t="str">
        <f t="shared" si="19"/>
        <v xml:space="preserve"> , </v>
      </c>
      <c r="I188" s="7">
        <f t="shared" ca="1" si="17"/>
        <v>44131</v>
      </c>
      <c r="K188" s="43">
        <f t="shared" ca="1" si="18"/>
        <v>120.82409308692677</v>
      </c>
      <c r="Q188" s="48"/>
      <c r="R188" s="48"/>
    </row>
    <row r="189" spans="4:18" s="8" customFormat="1" x14ac:dyDescent="0.45">
      <c r="D189" s="53">
        <f t="shared" si="12"/>
        <v>199</v>
      </c>
      <c r="F189" s="53" t="str">
        <f t="shared" si="19"/>
        <v xml:space="preserve"> , </v>
      </c>
      <c r="I189" s="57">
        <f t="shared" ca="1" si="17"/>
        <v>44131</v>
      </c>
      <c r="K189" s="58">
        <f t="shared" ca="1" si="18"/>
        <v>120.82409308692677</v>
      </c>
      <c r="Q189" s="50"/>
      <c r="R189" s="50"/>
    </row>
    <row r="190" spans="4:18" s="5" customFormat="1" x14ac:dyDescent="0.45">
      <c r="D190" s="53">
        <f t="shared" si="12"/>
        <v>199</v>
      </c>
      <c r="F190" s="53" t="str">
        <f t="shared" si="19"/>
        <v xml:space="preserve"> , </v>
      </c>
      <c r="I190" s="7">
        <f t="shared" ca="1" si="17"/>
        <v>44131</v>
      </c>
      <c r="K190" s="43">
        <f t="shared" ca="1" si="18"/>
        <v>120.82409308692677</v>
      </c>
      <c r="Q190" s="48"/>
      <c r="R190" s="48"/>
    </row>
    <row r="191" spans="4:18" s="8" customFormat="1" x14ac:dyDescent="0.45">
      <c r="D191" s="53">
        <f t="shared" si="12"/>
        <v>199</v>
      </c>
      <c r="F191" s="53" t="str">
        <f t="shared" si="19"/>
        <v xml:space="preserve"> , </v>
      </c>
      <c r="I191" s="57">
        <f t="shared" ca="1" si="17"/>
        <v>44131</v>
      </c>
      <c r="K191" s="58">
        <f t="shared" ca="1" si="18"/>
        <v>120.82409308692677</v>
      </c>
      <c r="Q191" s="50"/>
      <c r="R191" s="50"/>
    </row>
    <row r="192" spans="4:18" s="5" customFormat="1" x14ac:dyDescent="0.45">
      <c r="D192" s="53">
        <f t="shared" si="12"/>
        <v>199</v>
      </c>
      <c r="F192" s="53" t="str">
        <f t="shared" si="19"/>
        <v xml:space="preserve"> , </v>
      </c>
      <c r="I192" s="7">
        <f t="shared" ca="1" si="17"/>
        <v>44131</v>
      </c>
      <c r="K192" s="43">
        <f t="shared" ca="1" si="18"/>
        <v>120.82409308692677</v>
      </c>
      <c r="Q192" s="48"/>
      <c r="R192" s="48"/>
    </row>
    <row r="193" spans="1:36" s="8" customFormat="1" x14ac:dyDescent="0.45">
      <c r="D193" s="53">
        <f t="shared" si="12"/>
        <v>199</v>
      </c>
      <c r="F193" s="53" t="str">
        <f t="shared" si="19"/>
        <v xml:space="preserve"> , </v>
      </c>
      <c r="I193" s="57">
        <f t="shared" ca="1" si="17"/>
        <v>44131</v>
      </c>
      <c r="K193" s="58">
        <f t="shared" ca="1" si="18"/>
        <v>120.82409308692677</v>
      </c>
      <c r="Q193" s="50"/>
      <c r="R193" s="50"/>
    </row>
    <row r="194" spans="1:36" s="5" customFormat="1" x14ac:dyDescent="0.45">
      <c r="D194" s="53">
        <f t="shared" ref="D194:D200" si="20">COUNTIF($F$2:$F$200,F195)</f>
        <v>199</v>
      </c>
      <c r="F194" s="53" t="str">
        <f t="shared" si="19"/>
        <v xml:space="preserve"> , </v>
      </c>
      <c r="I194" s="7">
        <f t="shared" ca="1" si="17"/>
        <v>44131</v>
      </c>
      <c r="K194" s="43">
        <f t="shared" ca="1" si="18"/>
        <v>120.82409308692677</v>
      </c>
      <c r="Q194" s="48"/>
      <c r="R194" s="48"/>
    </row>
    <row r="195" spans="1:36" s="8" customFormat="1" x14ac:dyDescent="0.45">
      <c r="D195" s="53">
        <f t="shared" si="20"/>
        <v>199</v>
      </c>
      <c r="F195" s="53" t="str">
        <f t="shared" si="19"/>
        <v xml:space="preserve"> , </v>
      </c>
      <c r="I195" s="57">
        <f t="shared" ca="1" si="17"/>
        <v>44131</v>
      </c>
      <c r="K195" s="58">
        <f t="shared" ca="1" si="18"/>
        <v>120.82409308692677</v>
      </c>
      <c r="Q195" s="50"/>
      <c r="R195" s="50"/>
    </row>
    <row r="196" spans="1:36" s="5" customFormat="1" x14ac:dyDescent="0.45">
      <c r="D196" s="53">
        <f t="shared" si="20"/>
        <v>199</v>
      </c>
      <c r="F196" s="53" t="str">
        <f t="shared" si="19"/>
        <v xml:space="preserve"> , </v>
      </c>
      <c r="I196" s="7">
        <f t="shared" ca="1" si="17"/>
        <v>44131</v>
      </c>
      <c r="K196" s="43">
        <f t="shared" ca="1" si="18"/>
        <v>120.82409308692677</v>
      </c>
      <c r="Q196" s="48"/>
      <c r="R196" s="48"/>
    </row>
    <row r="197" spans="1:36" s="8" customFormat="1" x14ac:dyDescent="0.45">
      <c r="D197" s="53">
        <f t="shared" si="20"/>
        <v>199</v>
      </c>
      <c r="F197" s="53" t="str">
        <f t="shared" si="19"/>
        <v xml:space="preserve"> , </v>
      </c>
      <c r="I197" s="57">
        <f t="shared" ca="1" si="17"/>
        <v>44131</v>
      </c>
      <c r="K197" s="58">
        <f t="shared" ca="1" si="18"/>
        <v>120.82409308692677</v>
      </c>
      <c r="Q197" s="50"/>
      <c r="R197" s="50"/>
    </row>
    <row r="198" spans="1:36" s="5" customFormat="1" x14ac:dyDescent="0.45">
      <c r="D198" s="53">
        <f t="shared" si="20"/>
        <v>199</v>
      </c>
      <c r="F198" s="53" t="str">
        <f t="shared" si="19"/>
        <v xml:space="preserve"> , </v>
      </c>
      <c r="I198" s="7">
        <f t="shared" ca="1" si="17"/>
        <v>44131</v>
      </c>
      <c r="K198" s="43">
        <f t="shared" ca="1" si="18"/>
        <v>120.82409308692677</v>
      </c>
      <c r="Q198" s="48"/>
      <c r="R198" s="48"/>
    </row>
    <row r="199" spans="1:36" s="8" customFormat="1" x14ac:dyDescent="0.45">
      <c r="D199" s="53">
        <f t="shared" si="20"/>
        <v>199</v>
      </c>
      <c r="F199" s="53" t="str">
        <f t="shared" si="19"/>
        <v xml:space="preserve"> , </v>
      </c>
      <c r="I199" s="57">
        <f t="shared" ca="1" si="17"/>
        <v>44131</v>
      </c>
      <c r="K199" s="58">
        <f t="shared" ca="1" si="18"/>
        <v>120.82409308692677</v>
      </c>
      <c r="Q199" s="50"/>
      <c r="R199" s="50"/>
    </row>
    <row r="200" spans="1:36" s="5" customFormat="1" x14ac:dyDescent="0.45">
      <c r="D200" s="53">
        <f t="shared" si="20"/>
        <v>0</v>
      </c>
      <c r="F200" s="53" t="str">
        <f t="shared" si="19"/>
        <v xml:space="preserve"> , </v>
      </c>
      <c r="I200" s="7">
        <f t="shared" ca="1" si="17"/>
        <v>44131</v>
      </c>
      <c r="K200" s="43">
        <f t="shared" ca="1" si="18"/>
        <v>120.82409308692677</v>
      </c>
      <c r="Q200" s="48"/>
      <c r="R200" s="48"/>
    </row>
    <row r="201" spans="1:36" s="11" customFormat="1" x14ac:dyDescent="0.45">
      <c r="A201" s="10" t="s">
        <v>249</v>
      </c>
      <c r="K201" s="44"/>
      <c r="Q201" s="51"/>
      <c r="R201" s="51"/>
    </row>
    <row r="202" spans="1:36" s="6" customFormat="1" x14ac:dyDescent="0.45">
      <c r="K202" s="45"/>
      <c r="Q202" s="52"/>
      <c r="R202" s="52"/>
    </row>
    <row r="203" spans="1:36" s="6" customFormat="1" x14ac:dyDescent="0.45">
      <c r="A203" s="6">
        <f>COUNTIF(A2:A200,"&gt;0")</f>
        <v>0</v>
      </c>
      <c r="B203" s="6">
        <f>COUNTIF(B2:B200, "=Sunday")</f>
        <v>0</v>
      </c>
      <c r="C203" s="6">
        <f>COUNTIF(C2:C200,"*Block A*")</f>
        <v>0</v>
      </c>
      <c r="K203" s="45">
        <f ca="1">COUNTIFS(K2:K200,"&gt;0",K2:K200,"&lt;13")</f>
        <v>0</v>
      </c>
      <c r="L203" s="6">
        <f>COUNTIF(L2:L200,"W")</f>
        <v>0</v>
      </c>
      <c r="M203" s="6">
        <f>COUNTIF(M2:M200,"M")</f>
        <v>0</v>
      </c>
      <c r="N203" s="6">
        <f>COUNTIF(N2:N200,"Alachua")</f>
        <v>0</v>
      </c>
      <c r="O203" s="6">
        <f>COUNTIF(O2:O200,"NW")</f>
        <v>0</v>
      </c>
      <c r="P203" s="6">
        <f>COUNTIF(P2:P200, "ASO - A")</f>
        <v>0</v>
      </c>
      <c r="Q203" s="52" t="e">
        <f>AVERAGE(Q2:Q200)</f>
        <v>#DIV/0!</v>
      </c>
      <c r="R203" s="52" t="e">
        <f>AVERAGE(R2:R200)</f>
        <v>#DIV/0!</v>
      </c>
      <c r="S203" s="6">
        <f>COUNTIF(S2:S200, "Armed Disturbance")</f>
        <v>0</v>
      </c>
      <c r="T203" s="6">
        <f>COUNTIF(T2:T200, "Armed Disturbance")</f>
        <v>0</v>
      </c>
      <c r="U203" s="6">
        <f>COUNTIF(U2:U200,"Y")</f>
        <v>0</v>
      </c>
      <c r="V203" s="6">
        <f>COUNTIF(V2:V200,"Y")</f>
        <v>0</v>
      </c>
      <c r="W203" s="6">
        <f>COUNTIF(W2:W200,"Y")</f>
        <v>0</v>
      </c>
      <c r="Y203" s="6">
        <f>COUNTIF(X2:Y200, "anxiety")</f>
        <v>0</v>
      </c>
      <c r="Z203" s="6">
        <f>COUNTIF(Z2:Z200, "Y")</f>
        <v>0</v>
      </c>
      <c r="AA203" s="6">
        <f>COUNTIF(AA2:AA200, "Y")</f>
        <v>0</v>
      </c>
      <c r="AC203" s="6">
        <f>COUNTIF(AC2:AC200,"Y")</f>
        <v>0</v>
      </c>
      <c r="AD203" s="6">
        <f>COUNTIF(AD2:AD200,"Y")</f>
        <v>0</v>
      </c>
      <c r="AE203" s="6">
        <f>COUNTIF(AE2:AE200,"Y")</f>
        <v>0</v>
      </c>
      <c r="AF203" s="6">
        <f>COUNTIF(AF2:AF200,"N/A")</f>
        <v>0</v>
      </c>
      <c r="AG203" s="6">
        <f>COUNTIF(AG2:AG200,"Meridian")</f>
        <v>0</v>
      </c>
      <c r="AH203" s="6">
        <f>COUNTIF(AH2:AH200,"Y")</f>
        <v>0</v>
      </c>
      <c r="AI203" s="6">
        <f>COUNTIF(AI2:AI200,"Y")</f>
        <v>0</v>
      </c>
      <c r="AJ203" s="6">
        <f>COUNTIF(AJ2:AJ200,"Y")</f>
        <v>0</v>
      </c>
    </row>
    <row r="204" spans="1:36" s="6" customFormat="1" x14ac:dyDescent="0.45">
      <c r="B204" s="6">
        <f>COUNTIF(B4:B201, "=Monday")</f>
        <v>0</v>
      </c>
      <c r="C204" s="6">
        <f>COUNTIF(C2:C200,"*Block B*")</f>
        <v>0</v>
      </c>
      <c r="K204" s="45">
        <f ca="1">COUNTIFS(K2:K200,"&gt;12",K2:K200,"&lt;18")</f>
        <v>0</v>
      </c>
      <c r="L204" s="6">
        <f>COUNTIF(L2:L200,"B")</f>
        <v>0</v>
      </c>
      <c r="M204" s="6">
        <f>COUNTIF(M2:M200,"F")</f>
        <v>0</v>
      </c>
      <c r="N204" s="6">
        <f>COUNTIF(N2:N200,"Archer")</f>
        <v>0</v>
      </c>
      <c r="O204" s="6">
        <f>COUNTIF(O2:O200,"SW")</f>
        <v>0</v>
      </c>
      <c r="P204" s="6">
        <f>COUNTIF(P2:P200, "ASO - B")</f>
        <v>0</v>
      </c>
      <c r="Q204" s="52"/>
      <c r="R204" s="52"/>
      <c r="S204" s="6">
        <f>COUNTIF(S2:S200, "Assist Citizen")</f>
        <v>0</v>
      </c>
      <c r="T204" s="6">
        <f>COUNTIF(T2:T200, "Assist Citizen")</f>
        <v>0</v>
      </c>
      <c r="U204" s="6">
        <f>COUNTIF(U2:U200,"N")</f>
        <v>0</v>
      </c>
      <c r="V204" s="6">
        <f>COUNTIF(V2:V200,"N")</f>
        <v>0</v>
      </c>
      <c r="W204" s="6">
        <f>COUNTIF(W2:W200,"n")</f>
        <v>0</v>
      </c>
      <c r="Y204" s="6">
        <f>COUNTIF(X2:Y200, "Bipolar")</f>
        <v>0</v>
      </c>
      <c r="Z204" s="6">
        <f>COUNTIF(Z2:Z200, "N")</f>
        <v>0</v>
      </c>
      <c r="AA204" s="6">
        <f>COUNTIF(AA2:AA200, "N")</f>
        <v>0</v>
      </c>
      <c r="AC204" s="6">
        <f>COUNTIF(AC2:AC200,"N")</f>
        <v>0</v>
      </c>
      <c r="AD204" s="6">
        <f>COUNTIF(AD2:AD200,"N")</f>
        <v>0</v>
      </c>
      <c r="AE204" s="6">
        <f>COUNTIF(AE2:AE200,"N")</f>
        <v>0</v>
      </c>
      <c r="AF204" s="6">
        <f>COUNTIF(AF2:AF200,"BA")</f>
        <v>0</v>
      </c>
      <c r="AG204" s="6">
        <f>COUNTIF(AG2:AG200,"NFRMC")</f>
        <v>0</v>
      </c>
      <c r="AH204" s="6">
        <f>COUNTIF(AH2:AH200,"N")</f>
        <v>0</v>
      </c>
      <c r="AI204" s="6">
        <f>COUNTIF(AI2:AI200,"N")</f>
        <v>0</v>
      </c>
      <c r="AJ204" s="6">
        <f>COUNTIF(AJ2:AJ200,"N")</f>
        <v>0</v>
      </c>
    </row>
    <row r="205" spans="1:36" s="6" customFormat="1" x14ac:dyDescent="0.45">
      <c r="B205" s="6">
        <f>COUNTIF(B4:B201, "=Tuesday")</f>
        <v>0</v>
      </c>
      <c r="C205" s="6">
        <f>COUNTIF(C2:C200,"*Block C*")</f>
        <v>0</v>
      </c>
      <c r="K205" s="45">
        <f ca="1">COUNTIFS(K2:K200,"&gt;17",K2:K200,"&lt;26")</f>
        <v>0</v>
      </c>
      <c r="L205" s="6">
        <f>COUNTIF(L2:L200,"A")</f>
        <v>0</v>
      </c>
      <c r="M205" s="6">
        <f>COUNTIF(M2:M200,"Other")</f>
        <v>0</v>
      </c>
      <c r="N205" s="6">
        <f>COUNTIF(N2:N200,"Gainesville")</f>
        <v>0</v>
      </c>
      <c r="O205" s="6">
        <f>COUNTIF(O2:O200,"SE")</f>
        <v>0</v>
      </c>
      <c r="P205" s="6">
        <f>COUNTIF(P2:P200, "ASO - C")</f>
        <v>0</v>
      </c>
      <c r="Q205" s="52"/>
      <c r="R205" s="52"/>
      <c r="S205" s="6">
        <f>COUNTIF(S2:S200, "Baker Act")</f>
        <v>0</v>
      </c>
      <c r="T205" s="6">
        <f>COUNTIF(T2:T200, "Baker Act")</f>
        <v>0</v>
      </c>
      <c r="U205" s="6">
        <f>COUNTIF(U2:U200,"Unknown")</f>
        <v>0</v>
      </c>
      <c r="V205" s="6">
        <f>COUNTIF(V2:V200,"Unknown")</f>
        <v>0</v>
      </c>
      <c r="W205" s="6">
        <f>COUNTIF(W2:W200,"unknown")</f>
        <v>0</v>
      </c>
      <c r="Y205" s="6">
        <f>COUNTIF(X2:Y200, "Depressive")</f>
        <v>0</v>
      </c>
      <c r="Z205" s="6">
        <f>COUNTIF(Z2:Z200, "Unknown")</f>
        <v>0</v>
      </c>
      <c r="AA205" s="6">
        <f>COUNTIF(AA2:AA200, "Unknown")</f>
        <v>0</v>
      </c>
      <c r="AC205" s="6">
        <f>COUNTIF(AC2:AC200,"Unknown")</f>
        <v>0</v>
      </c>
      <c r="AD205" s="6">
        <f>COUNTIF(AD2:AD200,"Unknown")</f>
        <v>0</v>
      </c>
      <c r="AE205" s="6">
        <f>COUNTIF(AE2:AE200,"Unknown")</f>
        <v>0</v>
      </c>
      <c r="AF205" s="6">
        <f>COUNTIF(AF2:AF200,"Medical")</f>
        <v>0</v>
      </c>
      <c r="AG205" s="6">
        <f>COUNTIF(AG2:AG200,"Shands")</f>
        <v>0</v>
      </c>
      <c r="AH205" s="6">
        <f>COUNTIF(AH2:AH200,"Unknown")</f>
        <v>0</v>
      </c>
      <c r="AI205" s="6">
        <f>COUNTIF(AI2:AI200,"Unknown")</f>
        <v>0</v>
      </c>
      <c r="AJ205" s="6">
        <f>COUNTIF(AJ2:AJ200,"Unknown")</f>
        <v>0</v>
      </c>
    </row>
    <row r="206" spans="1:36" s="6" customFormat="1" x14ac:dyDescent="0.45">
      <c r="B206" s="6">
        <f>COUNTIF(B4:B201, "=Wednesday")</f>
        <v>0</v>
      </c>
      <c r="C206" s="6">
        <f>COUNTIF(C2:C200,"*Block D*")</f>
        <v>0</v>
      </c>
      <c r="K206" s="45">
        <f ca="1">COUNTIFS(K2:K200,"&gt;25",K2:K200,"&lt;41")</f>
        <v>0</v>
      </c>
      <c r="L206" s="6">
        <f>COUNTIF(L2:L200,"H")</f>
        <v>0</v>
      </c>
      <c r="N206" s="6">
        <f>COUNTIF(N2:N200,"Hawthorne")</f>
        <v>0</v>
      </c>
      <c r="O206" s="6">
        <f>COUNTIF(O2:O200,"NE")</f>
        <v>0</v>
      </c>
      <c r="P206" s="6">
        <f>COUNTIF(P2:P200, "ASO - D")</f>
        <v>0</v>
      </c>
      <c r="Q206" s="52"/>
      <c r="R206" s="52"/>
      <c r="S206" s="6">
        <f>COUNTIF(S2:S200, "Battery")</f>
        <v>0</v>
      </c>
      <c r="T206" s="6">
        <f>COUNTIF(T2:T200, "Battery")</f>
        <v>0</v>
      </c>
      <c r="Y206" s="6">
        <f>COUNTIF(X2:Y200, "Dissociative")</f>
        <v>0</v>
      </c>
      <c r="AF206" s="6">
        <f>COUNTIF(AF2:AF200,"Voluntary")</f>
        <v>0</v>
      </c>
      <c r="AG206" s="6">
        <f>COUNTIF(AG2:AG200,"VA")</f>
        <v>0</v>
      </c>
    </row>
    <row r="207" spans="1:36" s="6" customFormat="1" x14ac:dyDescent="0.45">
      <c r="B207" s="6">
        <f>COUNTIF(B4:B201, "=Thursday")</f>
        <v>0</v>
      </c>
      <c r="C207" s="6">
        <f>COUNTIF(C2:C200,"*Block E*")</f>
        <v>0</v>
      </c>
      <c r="K207" s="45">
        <f ca="1">COUNTIFS(K2:K200,"&gt;40",K2:K200,"&lt;61")</f>
        <v>0</v>
      </c>
      <c r="L207" s="6">
        <f>COUNTIF(L2:L200,"O")</f>
        <v>0</v>
      </c>
      <c r="N207" s="6">
        <f>COUNTIF(N2:N200,"High Springs")</f>
        <v>0</v>
      </c>
      <c r="P207" s="6">
        <f>COUNTIF(P2:P200, "ASO - E")</f>
        <v>0</v>
      </c>
      <c r="Q207" s="52"/>
      <c r="R207" s="52"/>
      <c r="S207" s="6">
        <f>COUNTIF(S2:S200, "Burglary")</f>
        <v>0</v>
      </c>
      <c r="T207" s="6">
        <f>COUNTIF(T2:T200, "Burglary")</f>
        <v>0</v>
      </c>
      <c r="Y207" s="6">
        <f>COUNTIF(X2:Y200, "Obsessive")</f>
        <v>0</v>
      </c>
      <c r="AG207" s="6">
        <f>COUNTIF(AG2:AG200,"Vista")</f>
        <v>0</v>
      </c>
    </row>
    <row r="208" spans="1:36" s="6" customFormat="1" x14ac:dyDescent="0.45">
      <c r="B208" s="6">
        <f>COUNTIF(B4:B201, "=Friday")</f>
        <v>0</v>
      </c>
      <c r="C208" s="6">
        <f>COUNTIF(C2:C200,"*Block F*")</f>
        <v>0</v>
      </c>
      <c r="K208" s="45">
        <f ca="1">COUNTIFS(K2:K200,"&gt;60",K2:K200,"&lt;81")</f>
        <v>0</v>
      </c>
      <c r="N208" s="6">
        <f>COUNTIF(N1:N199,"Jacksonville")</f>
        <v>0</v>
      </c>
      <c r="P208" s="6">
        <f>COUNTIF(P2:P200, "ASO - F")</f>
        <v>0</v>
      </c>
      <c r="Q208" s="52"/>
      <c r="R208" s="52"/>
      <c r="S208" s="6">
        <f>COUNTIF(S2:S200, "Disturbance")</f>
        <v>0</v>
      </c>
      <c r="T208" s="6">
        <f>COUNTIF(T2:T200, "Disturbance")</f>
        <v>0</v>
      </c>
      <c r="Y208" s="6">
        <f>COUNTIF(X2:Y200, "Other")</f>
        <v>0</v>
      </c>
      <c r="AG208" s="6">
        <f>COUNTIF(AG2:AG200,"North")</f>
        <v>0</v>
      </c>
    </row>
    <row r="209" spans="2:33" s="6" customFormat="1" x14ac:dyDescent="0.45">
      <c r="B209" s="6">
        <f>COUNTIF(B4:B201, "=Saturday")</f>
        <v>0</v>
      </c>
      <c r="K209" s="45">
        <f ca="1">COUNTIFS(K2:K200,"&gt;80",K2:K200,"&lt;111")</f>
        <v>0</v>
      </c>
      <c r="N209" s="6">
        <f>COUNTIF(N2:N200,"Jonesville")</f>
        <v>0</v>
      </c>
      <c r="P209" s="6">
        <f>COUNTIF(P2:P200, "ASO - G")</f>
        <v>0</v>
      </c>
      <c r="Q209" s="52"/>
      <c r="R209" s="52"/>
      <c r="S209" s="6">
        <f>COUNTIF(S2:S200, "Domestic")</f>
        <v>0</v>
      </c>
      <c r="T209" s="6">
        <f>COUNTIF(T2:T200, "Domestic")</f>
        <v>0</v>
      </c>
      <c r="Y209" s="6">
        <f>COUNTIF(X2:Y200, "Personality")</f>
        <v>0</v>
      </c>
      <c r="AG209" s="6">
        <f>COUNTIF(AG2:AG200,"South")</f>
        <v>0</v>
      </c>
    </row>
    <row r="210" spans="2:33" s="6" customFormat="1" x14ac:dyDescent="0.45">
      <c r="K210" s="45"/>
      <c r="N210" s="6">
        <f>COUNTIF(N2:N200,"Lacrosse")</f>
        <v>0</v>
      </c>
      <c r="P210" s="6">
        <f>COUNTIF(P2:P200, "ASO - H")</f>
        <v>0</v>
      </c>
      <c r="Q210" s="52"/>
      <c r="R210" s="52"/>
      <c r="S210" s="6">
        <f>COUNTIF(S2:S200, "Medical Emergency")</f>
        <v>0</v>
      </c>
      <c r="T210" s="6">
        <f>COUNTIF(T2:T200, "Medical Emergency")</f>
        <v>0</v>
      </c>
      <c r="Y210" s="6">
        <f>COUNTIF(X2:Y200, "Schizophrenia")</f>
        <v>0</v>
      </c>
      <c r="AG210" s="6">
        <f>COUNTIF(AG2:AG200,"UF Health")</f>
        <v>0</v>
      </c>
    </row>
    <row r="211" spans="2:33" s="6" customFormat="1" x14ac:dyDescent="0.45">
      <c r="K211" s="45"/>
      <c r="N211" s="6">
        <f>COUNTIF(N2:N200,"Lochloosa")</f>
        <v>0</v>
      </c>
      <c r="P211" s="6">
        <f>COUNTIF(P2:P200, "ASO - I")</f>
        <v>0</v>
      </c>
      <c r="Q211" s="52"/>
      <c r="R211" s="52"/>
      <c r="S211" s="6">
        <f>COUNTIF(S2:S200, "Mental Health Crisis Situation ")</f>
        <v>0</v>
      </c>
      <c r="T211" s="6">
        <f>COUNTIF(T2:T200, "Mental Health Crisis Situation ")</f>
        <v>0</v>
      </c>
      <c r="Y211" s="6">
        <f>COUNTIF(X2:Y200, "Somatic")</f>
        <v>0</v>
      </c>
      <c r="AG211" s="6">
        <f>COUNTIF(AG2:AG200,"Baptist")</f>
        <v>0</v>
      </c>
    </row>
    <row r="212" spans="2:33" s="6" customFormat="1" x14ac:dyDescent="0.45">
      <c r="K212" s="45"/>
      <c r="N212" s="6">
        <f>COUNTIF(N2:N200,"Orange Heights")</f>
        <v>0</v>
      </c>
      <c r="P212" s="6">
        <f>COUNTIF(P2:P200, "ASO - J")</f>
        <v>0</v>
      </c>
      <c r="Q212" s="52"/>
      <c r="R212" s="52"/>
      <c r="S212" s="6">
        <f>COUNTIF(S2:S200, "Other")</f>
        <v>0</v>
      </c>
      <c r="T212" s="6">
        <f>COUNTIF(T2:T200, "Other")</f>
        <v>0</v>
      </c>
      <c r="Y212" s="6">
        <f>COUNTIF(X2:Y200, "Substance")</f>
        <v>0</v>
      </c>
      <c r="AG212" s="6">
        <f>COUNTIF(AG2:AG200,"Riverpoint")</f>
        <v>0</v>
      </c>
    </row>
    <row r="213" spans="2:33" s="6" customFormat="1" x14ac:dyDescent="0.45">
      <c r="K213" s="45"/>
      <c r="N213" s="6">
        <f>COUNTIF(N2:N200,"Micanopy")</f>
        <v>0</v>
      </c>
      <c r="P213" s="6">
        <f>COUNTIF(P2:P200, "ASO - M")</f>
        <v>0</v>
      </c>
      <c r="Q213" s="52"/>
      <c r="R213" s="52"/>
      <c r="S213" s="6">
        <f>COUNTIF(S2:S200, "S20")</f>
        <v>0</v>
      </c>
      <c r="T213" s="6">
        <f>COUNTIF(T2:T200, "S20")</f>
        <v>0</v>
      </c>
      <c r="Y213" s="6">
        <f>COUNTIF(X2:Y200, "Trauma")</f>
        <v>0</v>
      </c>
      <c r="AG213" s="6">
        <f>COUNTIF(AG2:AG200,"Wekiva")</f>
        <v>0</v>
      </c>
    </row>
    <row r="214" spans="2:33" s="6" customFormat="1" x14ac:dyDescent="0.45">
      <c r="K214" s="45"/>
      <c r="N214" s="6">
        <f>COUNTIF(N2:N200,"Monteocha")</f>
        <v>0</v>
      </c>
      <c r="P214" s="6">
        <f>COUNTIF(P2:P200, "GPD")</f>
        <v>0</v>
      </c>
      <c r="Q214" s="52"/>
      <c r="R214" s="52"/>
      <c r="S214" s="6">
        <f>COUNTIF(S2:S200, "Suicide Attempt")</f>
        <v>0</v>
      </c>
      <c r="T214" s="6">
        <f>COUNTIF(T2:T200, "Suicide Attempt")</f>
        <v>0</v>
      </c>
      <c r="Y214" s="6">
        <f>COUNTIF(X2:Y200, "Unknown")</f>
        <v>0</v>
      </c>
      <c r="AG214" s="6">
        <f>COUNTIF(AG2:AG200,"Memorial")</f>
        <v>0</v>
      </c>
    </row>
    <row r="215" spans="2:33" s="6" customFormat="1" x14ac:dyDescent="0.45">
      <c r="K215" s="45"/>
      <c r="N215" s="6">
        <f>COUNTIF(N2:N200,"Newberry")</f>
        <v>0</v>
      </c>
      <c r="P215" s="6">
        <f>COUNTIF(P2:P200, "Other")</f>
        <v>0</v>
      </c>
      <c r="Q215" s="52"/>
      <c r="R215" s="52"/>
      <c r="S215" s="6">
        <f>COUNTIF(S2:S200, "Suspicious Activity")</f>
        <v>0</v>
      </c>
      <c r="T215" s="6">
        <f>COUNTIF(T2:T200, "Suspicious Activity")</f>
        <v>0</v>
      </c>
      <c r="AG215" s="6">
        <f>COUNTIF(AG2:AG200,"Gateway")</f>
        <v>0</v>
      </c>
    </row>
    <row r="216" spans="2:33" s="6" customFormat="1" x14ac:dyDescent="0.45">
      <c r="K216" s="45"/>
      <c r="N216" s="6">
        <f>COUNTIF(N2:N200,"Waldo")</f>
        <v>0</v>
      </c>
      <c r="P216" s="6">
        <f>COUNTIF(P2:P200, "HSPD")</f>
        <v>0</v>
      </c>
      <c r="Q216" s="52"/>
      <c r="R216" s="52"/>
      <c r="S216" s="6">
        <f>COUNTIF(S2:S200, "Theft")</f>
        <v>0</v>
      </c>
      <c r="T216" s="6">
        <f>COUNTIF(T2:T200, "Theft")</f>
        <v>0</v>
      </c>
    </row>
    <row r="217" spans="2:33" s="6" customFormat="1" x14ac:dyDescent="0.45">
      <c r="K217" s="45"/>
      <c r="P217" s="6">
        <f>COUNTIF(P2:P200, "APD")</f>
        <v>0</v>
      </c>
      <c r="Q217" s="52"/>
      <c r="R217" s="52"/>
      <c r="S217" s="6">
        <f>COUNTIF(S2:S200, "Trespassing")</f>
        <v>0</v>
      </c>
      <c r="T217" s="6">
        <f>COUNTIF(T2:T200, "Trespassing")</f>
        <v>0</v>
      </c>
    </row>
    <row r="218" spans="2:33" s="6" customFormat="1" x14ac:dyDescent="0.45">
      <c r="K218" s="45"/>
      <c r="P218" s="6">
        <f>COUNTIF(P2:P200, "UPD")</f>
        <v>0</v>
      </c>
      <c r="Q218" s="52"/>
      <c r="R218" s="52"/>
      <c r="S218" s="6">
        <f>COUNTIF(S2:S200, "Well Being Check")</f>
        <v>0</v>
      </c>
      <c r="T218" s="6">
        <f>COUNTIF(T2:T200, "Well Being Check")</f>
        <v>0</v>
      </c>
    </row>
    <row r="219" spans="2:33" s="6" customFormat="1" x14ac:dyDescent="0.45">
      <c r="K219" s="45"/>
      <c r="P219" s="6">
        <f>COUNTIF(P2:P200, "VA")</f>
        <v>0</v>
      </c>
      <c r="Q219" s="52"/>
      <c r="R219" s="52"/>
    </row>
    <row r="220" spans="2:33" x14ac:dyDescent="0.45">
      <c r="N220" s="6"/>
    </row>
  </sheetData>
  <conditionalFormatting sqref="AF1 AF201:AF1048576">
    <cfRule type="containsText" priority="3" operator="containsText" text="BA / MA (LEO)">
      <formula>NOT(ISERROR(SEARCH("BA / MA (LEO)",AF1)))</formula>
    </cfRule>
  </conditionalFormatting>
  <conditionalFormatting sqref="AF2:AF200">
    <cfRule type="containsText" dxfId="9" priority="1" operator="containsText" text="BA / MA (LEO)">
      <formula>NOT(ISERROR(SEARCH("BA / MA (LEO)",AF2)))</formula>
    </cfRule>
    <cfRule type="containsText" priority="2" operator="containsText" text="BA / MA (LEO)">
      <formula>NOT(ISERROR(SEARCH("BA / MA (LEO)",AF2)))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3">
        <x14:dataValidation type="list" allowBlank="1" showInputMessage="1" showErrorMessage="1" xr:uid="{00000000-0002-0000-0300-000000000000}">
          <x14:formula1>
            <xm:f>'Statistics &amp; Lists'!$B$267:$B$269</xm:f>
          </x14:formula1>
          <xm:sqref>AJ2:AJ200</xm:sqref>
        </x14:dataValidation>
        <x14:dataValidation type="list" allowBlank="1" showInputMessage="1" showErrorMessage="1" xr:uid="{00000000-0002-0000-0300-000001000000}">
          <x14:formula1>
            <xm:f>'Statistics &amp; Lists'!$B$262:$B$264</xm:f>
          </x14:formula1>
          <xm:sqref>AI2:AI200</xm:sqref>
        </x14:dataValidation>
        <x14:dataValidation type="list" allowBlank="1" showInputMessage="1" showErrorMessage="1" xr:uid="{00000000-0002-0000-0300-000002000000}">
          <x14:formula1>
            <xm:f>'Statistics &amp; Lists'!$B$257:$B$259</xm:f>
          </x14:formula1>
          <xm:sqref>AH2:AH200</xm:sqref>
        </x14:dataValidation>
        <x14:dataValidation type="list" allowBlank="1" showInputMessage="1" showErrorMessage="1" xr:uid="{00000000-0002-0000-0300-000003000000}">
          <x14:formula1>
            <xm:f>'Statistics &amp; Lists'!$B$242:$B$254</xm:f>
          </x14:formula1>
          <xm:sqref>AG2:AG200</xm:sqref>
        </x14:dataValidation>
        <x14:dataValidation type="list" allowBlank="1" showInputMessage="1" showErrorMessage="1" xr:uid="{00000000-0002-0000-0300-000004000000}">
          <x14:formula1>
            <xm:f>'Statistics &amp; Lists'!$B$236:$B$239</xm:f>
          </x14:formula1>
          <xm:sqref>AF2:AF200</xm:sqref>
        </x14:dataValidation>
        <x14:dataValidation type="list" allowBlank="1" showInputMessage="1" showErrorMessage="1" xr:uid="{00000000-0002-0000-0300-000005000000}">
          <x14:formula1>
            <xm:f>'Statistics &amp; Lists'!$B$231:$B$233</xm:f>
          </x14:formula1>
          <xm:sqref>AE2:AE200</xm:sqref>
        </x14:dataValidation>
        <x14:dataValidation type="list" allowBlank="1" showInputMessage="1" showErrorMessage="1" xr:uid="{00000000-0002-0000-0300-000006000000}">
          <x14:formula1>
            <xm:f>'Statistics &amp; Lists'!$B$226:$B$228</xm:f>
          </x14:formula1>
          <xm:sqref>AD2:AD200</xm:sqref>
        </x14:dataValidation>
        <x14:dataValidation type="list" allowBlank="1" showInputMessage="1" showErrorMessage="1" xr:uid="{00000000-0002-0000-0300-000007000000}">
          <x14:formula1>
            <xm:f>'Statistics &amp; Lists'!$B$221:$B$223</xm:f>
          </x14:formula1>
          <xm:sqref>AC2:AC200</xm:sqref>
        </x14:dataValidation>
        <x14:dataValidation type="list" allowBlank="1" showInputMessage="1" showErrorMessage="1" xr:uid="{00000000-0002-0000-0300-000008000000}">
          <x14:formula1>
            <xm:f>'Statistics &amp; Lists'!$B$216:$B$218</xm:f>
          </x14:formula1>
          <xm:sqref>AA2:AA200</xm:sqref>
        </x14:dataValidation>
        <x14:dataValidation type="list" allowBlank="1" showInputMessage="1" showErrorMessage="1" xr:uid="{00000000-0002-0000-0300-000009000000}">
          <x14:formula1>
            <xm:f>'Statistics &amp; Lists'!$B$211:$B$213</xm:f>
          </x14:formula1>
          <xm:sqref>Z2:Z200</xm:sqref>
        </x14:dataValidation>
        <x14:dataValidation type="list" allowBlank="1" showInputMessage="1" showErrorMessage="1" xr:uid="{00000000-0002-0000-0300-00000A000000}">
          <x14:formula1>
            <xm:f>'Statistics &amp; Lists'!$B$197:$B$208</xm:f>
          </x14:formula1>
          <xm:sqref>X2:Y200</xm:sqref>
        </x14:dataValidation>
        <x14:dataValidation type="list" allowBlank="1" showInputMessage="1" showErrorMessage="1" xr:uid="{00000000-0002-0000-0300-00000B000000}">
          <x14:formula1>
            <xm:f>'Statistics &amp; Lists'!$B$157:$B$172</xm:f>
          </x14:formula1>
          <xm:sqref>T2:T200</xm:sqref>
        </x14:dataValidation>
        <x14:dataValidation type="list" allowBlank="1" showInputMessage="1" showErrorMessage="1" xr:uid="{00000000-0002-0000-0300-00000C000000}">
          <x14:formula1>
            <xm:f>'Statistics &amp; Lists'!$B$139:$B$154</xm:f>
          </x14:formula1>
          <xm:sqref>S2:S200</xm:sqref>
        </x14:dataValidation>
        <x14:dataValidation type="list" allowBlank="1" showInputMessage="1" showErrorMessage="1" xr:uid="{00000000-0002-0000-0300-00000D000000}">
          <x14:formula1>
            <xm:f>'Statistics &amp; Lists'!$A$102:$A$136</xm:f>
          </x14:formula1>
          <xm:sqref>P2:P200</xm:sqref>
        </x14:dataValidation>
        <x14:dataValidation type="list" allowBlank="1" showInputMessage="1" showErrorMessage="1" xr:uid="{00000000-0002-0000-0300-00000E000000}">
          <x14:formula1>
            <xm:f>'Statistics &amp; Lists'!$B$96:$B$99</xm:f>
          </x14:formula1>
          <xm:sqref>O2:O200</xm:sqref>
        </x14:dataValidation>
        <x14:dataValidation type="list" allowBlank="1" showInputMessage="1" showErrorMessage="1" xr:uid="{00000000-0002-0000-0300-00000F000000}">
          <x14:formula1>
            <xm:f>'Statistics &amp; Lists'!$B$80:$B$93</xm:f>
          </x14:formula1>
          <xm:sqref>N2:N200</xm:sqref>
        </x14:dataValidation>
        <x14:dataValidation type="list" allowBlank="1" showInputMessage="1" showErrorMessage="1" xr:uid="{00000000-0002-0000-0300-000010000000}">
          <x14:formula1>
            <xm:f>'Statistics &amp; Lists'!$B$75:$B$77</xm:f>
          </x14:formula1>
          <xm:sqref>W2:W200</xm:sqref>
        </x14:dataValidation>
        <x14:dataValidation type="list" allowBlank="1" showInputMessage="1" showErrorMessage="1" xr:uid="{00000000-0002-0000-0300-000011000000}">
          <x14:formula1>
            <xm:f>'Statistics &amp; Lists'!$B$70:$B$72</xm:f>
          </x14:formula1>
          <xm:sqref>V2:V200</xm:sqref>
        </x14:dataValidation>
        <x14:dataValidation type="list" allowBlank="1" showInputMessage="1" showErrorMessage="1" xr:uid="{00000000-0002-0000-0300-000012000000}">
          <x14:formula1>
            <xm:f>'Statistics &amp; Lists'!$B$65:$B$67</xm:f>
          </x14:formula1>
          <xm:sqref>U2:U200</xm:sqref>
        </x14:dataValidation>
        <x14:dataValidation type="list" allowBlank="1" showInputMessage="1" showErrorMessage="1" xr:uid="{00000000-0002-0000-0300-000013000000}">
          <x14:formula1>
            <xm:f>'Statistics &amp; Lists'!$B$46:$B$48</xm:f>
          </x14:formula1>
          <xm:sqref>M2:M200</xm:sqref>
        </x14:dataValidation>
        <x14:dataValidation type="list" allowBlank="1" showInputMessage="1" showErrorMessage="1" xr:uid="{00000000-0002-0000-0300-000014000000}">
          <x14:formula1>
            <xm:f>'Statistics &amp; Lists'!$B$33:$B$37</xm:f>
          </x14:formula1>
          <xm:sqref>L2:L200</xm:sqref>
        </x14:dataValidation>
        <x14:dataValidation type="list" allowBlank="1" showInputMessage="1" showErrorMessage="1" xr:uid="{00000000-0002-0000-0300-000015000000}">
          <x14:formula1>
            <xm:f>'Statistics &amp; Lists'!$B$26:$B$31</xm:f>
          </x14:formula1>
          <xm:sqref>C2:C200</xm:sqref>
        </x14:dataValidation>
        <x14:dataValidation type="list" allowBlank="1" showInputMessage="1" showErrorMessage="1" xr:uid="{00000000-0002-0000-0300-000016000000}">
          <x14:formula1>
            <xm:f>'Statistics &amp; Lists'!$B$8:$B$14</xm:f>
          </x14:formula1>
          <xm:sqref>B2:B200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220"/>
  <sheetViews>
    <sheetView workbookViewId="0">
      <pane ySplit="1" topLeftCell="A2" activePane="bottomLeft" state="frozen"/>
      <selection activeCell="E1" sqref="E1"/>
      <selection pane="bottomLeft" activeCell="G2" sqref="G2:J2"/>
    </sheetView>
  </sheetViews>
  <sheetFormatPr defaultColWidth="9.19921875" defaultRowHeight="14.25" x14ac:dyDescent="0.45"/>
  <cols>
    <col min="1" max="1" width="17" style="4" customWidth="1"/>
    <col min="2" max="2" width="14.73046875" style="4" customWidth="1"/>
    <col min="3" max="3" width="17" style="4" customWidth="1"/>
    <col min="4" max="4" width="16.73046875" style="4" hidden="1" customWidth="1"/>
    <col min="5" max="5" width="14.46484375" style="4" customWidth="1"/>
    <col min="6" max="6" width="25.265625" style="4" customWidth="1"/>
    <col min="7" max="8" width="14.46484375" style="4" customWidth="1"/>
    <col min="9" max="9" width="9.73046875" style="4" hidden="1" customWidth="1"/>
    <col min="10" max="10" width="9.73046875" style="4" bestFit="1" customWidth="1"/>
    <col min="11" max="11" width="9.19921875" style="46"/>
    <col min="12" max="14" width="9.19921875" style="4"/>
    <col min="15" max="15" width="11.53125" style="4" customWidth="1"/>
    <col min="16" max="16" width="13.265625" style="4" customWidth="1"/>
    <col min="17" max="18" width="9.19921875" style="49"/>
    <col min="19" max="19" width="18.265625" style="4" hidden="1" customWidth="1"/>
    <col min="20" max="20" width="18.73046875" style="4" customWidth="1"/>
    <col min="21" max="21" width="9.19921875" style="4"/>
    <col min="22" max="22" width="9.796875" style="4" customWidth="1"/>
    <col min="23" max="23" width="9.19921875" style="4"/>
    <col min="24" max="25" width="27.59765625" style="4" customWidth="1"/>
    <col min="26" max="26" width="13.46484375" style="4" customWidth="1"/>
    <col min="27" max="27" width="11.796875" style="4" customWidth="1"/>
    <col min="28" max="28" width="13.46484375" style="4" customWidth="1"/>
    <col min="29" max="31" width="9.19921875" style="4"/>
    <col min="32" max="32" width="17.33203125" style="4" customWidth="1"/>
    <col min="33" max="35" width="9.19921875" style="4"/>
    <col min="36" max="36" width="14.19921875" style="4" customWidth="1"/>
    <col min="37" max="37" width="9.19921875" style="4"/>
    <col min="38" max="38" width="27.265625" style="4" customWidth="1"/>
    <col min="39" max="16384" width="9.19921875" style="4"/>
  </cols>
  <sheetData>
    <row r="1" spans="1:38" ht="57" x14ac:dyDescent="0.45">
      <c r="A1" s="2" t="s">
        <v>216</v>
      </c>
      <c r="B1" s="2" t="s">
        <v>0</v>
      </c>
      <c r="C1" s="2" t="s">
        <v>226</v>
      </c>
      <c r="D1" s="2" t="s">
        <v>211</v>
      </c>
      <c r="E1" s="3" t="s">
        <v>217</v>
      </c>
      <c r="F1" s="3" t="s">
        <v>300</v>
      </c>
      <c r="G1" s="3" t="s">
        <v>298</v>
      </c>
      <c r="H1" s="3" t="s">
        <v>299</v>
      </c>
      <c r="I1" s="3" t="s">
        <v>218</v>
      </c>
      <c r="J1" s="2" t="s">
        <v>219</v>
      </c>
      <c r="K1" s="42" t="s">
        <v>220</v>
      </c>
      <c r="L1" s="2" t="s">
        <v>221</v>
      </c>
      <c r="M1" s="2" t="s">
        <v>222</v>
      </c>
      <c r="N1" s="3" t="s">
        <v>151</v>
      </c>
      <c r="O1" s="3" t="s">
        <v>227</v>
      </c>
      <c r="P1" s="3" t="s">
        <v>264</v>
      </c>
      <c r="Q1" s="47" t="s">
        <v>228</v>
      </c>
      <c r="R1" s="47" t="s">
        <v>229</v>
      </c>
      <c r="S1" s="3" t="s">
        <v>270</v>
      </c>
      <c r="T1" s="3" t="s">
        <v>271</v>
      </c>
      <c r="U1" s="3" t="s">
        <v>223</v>
      </c>
      <c r="V1" s="3" t="s">
        <v>224</v>
      </c>
      <c r="W1" s="3" t="s">
        <v>225</v>
      </c>
      <c r="X1" s="3" t="s">
        <v>230</v>
      </c>
      <c r="Y1" s="3" t="s">
        <v>230</v>
      </c>
      <c r="Z1" s="3" t="s">
        <v>231</v>
      </c>
      <c r="AA1" s="3" t="s">
        <v>232</v>
      </c>
      <c r="AB1" s="3" t="s">
        <v>233</v>
      </c>
      <c r="AC1" s="3" t="s">
        <v>234</v>
      </c>
      <c r="AD1" s="3" t="s">
        <v>235</v>
      </c>
      <c r="AE1" s="3" t="s">
        <v>236</v>
      </c>
      <c r="AF1" s="3" t="s">
        <v>274</v>
      </c>
      <c r="AG1" s="3" t="s">
        <v>275</v>
      </c>
      <c r="AH1" s="3" t="s">
        <v>237</v>
      </c>
      <c r="AI1" s="3" t="s">
        <v>238</v>
      </c>
      <c r="AJ1" s="3" t="s">
        <v>276</v>
      </c>
      <c r="AK1" s="3" t="s">
        <v>277</v>
      </c>
      <c r="AL1" s="3" t="s">
        <v>239</v>
      </c>
    </row>
    <row r="2" spans="1:38" s="53" customFormat="1" x14ac:dyDescent="0.45">
      <c r="D2" s="53">
        <f t="shared" ref="D2:D65" si="0">COUNTIF($F$2:$F$200,F3)</f>
        <v>199</v>
      </c>
      <c r="F2" s="53" t="str">
        <f>CONCATENATE(G2," , ",H2)</f>
        <v xml:space="preserve"> , </v>
      </c>
      <c r="I2" s="54"/>
      <c r="J2" s="54"/>
      <c r="K2" s="55">
        <f>(I2-J2)/365.25</f>
        <v>0</v>
      </c>
      <c r="Q2" s="56"/>
      <c r="R2" s="56"/>
    </row>
    <row r="3" spans="1:38" s="8" customFormat="1" x14ac:dyDescent="0.45">
      <c r="D3" s="8">
        <f t="shared" si="0"/>
        <v>199</v>
      </c>
      <c r="F3" s="53" t="str">
        <f t="shared" ref="F3:F66" si="1">CONCATENATE(G3," , ",H3)</f>
        <v xml:space="preserve"> , </v>
      </c>
      <c r="I3" s="57">
        <f t="shared" ref="I3:I66" ca="1" si="2">TODAY()</f>
        <v>44131</v>
      </c>
      <c r="K3" s="58">
        <f t="shared" ref="K3:K66" ca="1" si="3">(I3-J3)/365.25</f>
        <v>120.82409308692677</v>
      </c>
      <c r="Q3" s="50"/>
      <c r="R3" s="50"/>
    </row>
    <row r="4" spans="1:38" s="53" customFormat="1" x14ac:dyDescent="0.45">
      <c r="D4" s="53">
        <f t="shared" si="0"/>
        <v>199</v>
      </c>
      <c r="F4" s="53" t="str">
        <f t="shared" si="1"/>
        <v xml:space="preserve"> , </v>
      </c>
      <c r="I4" s="54">
        <f t="shared" ca="1" si="2"/>
        <v>44131</v>
      </c>
      <c r="K4" s="55">
        <f t="shared" ca="1" si="3"/>
        <v>120.82409308692677</v>
      </c>
      <c r="Q4" s="56"/>
      <c r="R4" s="56"/>
    </row>
    <row r="5" spans="1:38" s="8" customFormat="1" x14ac:dyDescent="0.45">
      <c r="D5" s="8">
        <f t="shared" si="0"/>
        <v>199</v>
      </c>
      <c r="F5" s="53" t="str">
        <f t="shared" si="1"/>
        <v xml:space="preserve"> , </v>
      </c>
      <c r="I5" s="57">
        <f t="shared" ca="1" si="2"/>
        <v>44131</v>
      </c>
      <c r="K5" s="58">
        <f t="shared" ca="1" si="3"/>
        <v>120.82409308692677</v>
      </c>
      <c r="Q5" s="50"/>
      <c r="R5" s="50"/>
    </row>
    <row r="6" spans="1:38" s="53" customFormat="1" x14ac:dyDescent="0.45">
      <c r="D6" s="53">
        <f t="shared" si="0"/>
        <v>199</v>
      </c>
      <c r="F6" s="53" t="str">
        <f t="shared" si="1"/>
        <v xml:space="preserve"> , </v>
      </c>
      <c r="I6" s="54">
        <f t="shared" ca="1" si="2"/>
        <v>44131</v>
      </c>
      <c r="K6" s="55">
        <f t="shared" ca="1" si="3"/>
        <v>120.82409308692677</v>
      </c>
      <c r="Q6" s="56"/>
      <c r="R6" s="56"/>
    </row>
    <row r="7" spans="1:38" s="8" customFormat="1" x14ac:dyDescent="0.45">
      <c r="D7" s="8">
        <f t="shared" si="0"/>
        <v>199</v>
      </c>
      <c r="F7" s="53" t="str">
        <f t="shared" si="1"/>
        <v xml:space="preserve"> , </v>
      </c>
      <c r="I7" s="57">
        <f t="shared" ca="1" si="2"/>
        <v>44131</v>
      </c>
      <c r="K7" s="58">
        <f t="shared" ca="1" si="3"/>
        <v>120.82409308692677</v>
      </c>
      <c r="Q7" s="50"/>
      <c r="R7" s="50"/>
    </row>
    <row r="8" spans="1:38" s="53" customFormat="1" x14ac:dyDescent="0.45">
      <c r="D8" s="53">
        <f t="shared" si="0"/>
        <v>199</v>
      </c>
      <c r="F8" s="53" t="str">
        <f t="shared" si="1"/>
        <v xml:space="preserve"> , </v>
      </c>
      <c r="I8" s="54">
        <f t="shared" ca="1" si="2"/>
        <v>44131</v>
      </c>
      <c r="K8" s="55">
        <f t="shared" ca="1" si="3"/>
        <v>120.82409308692677</v>
      </c>
      <c r="Q8" s="56"/>
      <c r="R8" s="56"/>
    </row>
    <row r="9" spans="1:38" s="8" customFormat="1" x14ac:dyDescent="0.45">
      <c r="D9" s="8">
        <f t="shared" si="0"/>
        <v>199</v>
      </c>
      <c r="F9" s="53" t="str">
        <f t="shared" si="1"/>
        <v xml:space="preserve"> , </v>
      </c>
      <c r="I9" s="57">
        <f t="shared" ca="1" si="2"/>
        <v>44131</v>
      </c>
      <c r="K9" s="58">
        <f t="shared" ca="1" si="3"/>
        <v>120.82409308692677</v>
      </c>
      <c r="Q9" s="50"/>
      <c r="R9" s="50"/>
    </row>
    <row r="10" spans="1:38" s="53" customFormat="1" x14ac:dyDescent="0.45">
      <c r="D10" s="53">
        <f t="shared" si="0"/>
        <v>199</v>
      </c>
      <c r="F10" s="53" t="str">
        <f t="shared" si="1"/>
        <v xml:space="preserve"> , </v>
      </c>
      <c r="I10" s="54">
        <f t="shared" ca="1" si="2"/>
        <v>44131</v>
      </c>
      <c r="K10" s="55">
        <f t="shared" ca="1" si="3"/>
        <v>120.82409308692677</v>
      </c>
      <c r="Q10" s="56"/>
      <c r="R10" s="56"/>
    </row>
    <row r="11" spans="1:38" s="8" customFormat="1" x14ac:dyDescent="0.45">
      <c r="D11" s="8">
        <f t="shared" si="0"/>
        <v>199</v>
      </c>
      <c r="F11" s="53" t="str">
        <f t="shared" si="1"/>
        <v xml:space="preserve"> , </v>
      </c>
      <c r="I11" s="57">
        <f t="shared" ca="1" si="2"/>
        <v>44131</v>
      </c>
      <c r="K11" s="58">
        <f t="shared" ca="1" si="3"/>
        <v>120.82409308692677</v>
      </c>
      <c r="Q11" s="50"/>
      <c r="R11" s="50"/>
    </row>
    <row r="12" spans="1:38" s="53" customFormat="1" x14ac:dyDescent="0.45">
      <c r="D12" s="53">
        <f t="shared" si="0"/>
        <v>199</v>
      </c>
      <c r="F12" s="53" t="str">
        <f t="shared" si="1"/>
        <v xml:space="preserve"> , </v>
      </c>
      <c r="I12" s="54">
        <f t="shared" ca="1" si="2"/>
        <v>44131</v>
      </c>
      <c r="K12" s="55">
        <f t="shared" ca="1" si="3"/>
        <v>120.82409308692677</v>
      </c>
      <c r="Q12" s="56"/>
      <c r="R12" s="56"/>
    </row>
    <row r="13" spans="1:38" s="8" customFormat="1" x14ac:dyDescent="0.45">
      <c r="D13" s="8">
        <f t="shared" si="0"/>
        <v>199</v>
      </c>
      <c r="F13" s="53" t="str">
        <f t="shared" si="1"/>
        <v xml:space="preserve"> , </v>
      </c>
      <c r="I13" s="57">
        <f t="shared" ca="1" si="2"/>
        <v>44131</v>
      </c>
      <c r="K13" s="58">
        <f t="shared" ca="1" si="3"/>
        <v>120.82409308692677</v>
      </c>
      <c r="Q13" s="50"/>
      <c r="R13" s="50"/>
    </row>
    <row r="14" spans="1:38" s="53" customFormat="1" x14ac:dyDescent="0.45">
      <c r="D14" s="53">
        <f t="shared" si="0"/>
        <v>199</v>
      </c>
      <c r="F14" s="53" t="str">
        <f t="shared" si="1"/>
        <v xml:space="preserve"> , </v>
      </c>
      <c r="I14" s="54">
        <f t="shared" ca="1" si="2"/>
        <v>44131</v>
      </c>
      <c r="K14" s="55">
        <f t="shared" ca="1" si="3"/>
        <v>120.82409308692677</v>
      </c>
      <c r="Q14" s="56"/>
      <c r="R14" s="56"/>
    </row>
    <row r="15" spans="1:38" s="8" customFormat="1" x14ac:dyDescent="0.45">
      <c r="D15" s="8">
        <f t="shared" si="0"/>
        <v>199</v>
      </c>
      <c r="F15" s="53" t="str">
        <f t="shared" si="1"/>
        <v xml:space="preserve"> , </v>
      </c>
      <c r="I15" s="57">
        <f t="shared" ca="1" si="2"/>
        <v>44131</v>
      </c>
      <c r="K15" s="58">
        <f t="shared" ca="1" si="3"/>
        <v>120.82409308692677</v>
      </c>
      <c r="Q15" s="50"/>
      <c r="R15" s="50"/>
    </row>
    <row r="16" spans="1:38" s="5" customFormat="1" x14ac:dyDescent="0.45">
      <c r="D16" s="53">
        <f t="shared" si="0"/>
        <v>199</v>
      </c>
      <c r="F16" s="53" t="str">
        <f t="shared" si="1"/>
        <v xml:space="preserve"> , </v>
      </c>
      <c r="I16" s="7">
        <f t="shared" ca="1" si="2"/>
        <v>44131</v>
      </c>
      <c r="K16" s="43">
        <f t="shared" ca="1" si="3"/>
        <v>120.82409308692677</v>
      </c>
      <c r="Q16" s="48"/>
      <c r="R16" s="48"/>
    </row>
    <row r="17" spans="4:18" s="8" customFormat="1" x14ac:dyDescent="0.45">
      <c r="D17" s="8">
        <f t="shared" si="0"/>
        <v>199</v>
      </c>
      <c r="F17" s="53" t="str">
        <f t="shared" si="1"/>
        <v xml:space="preserve"> , </v>
      </c>
      <c r="I17" s="57">
        <f t="shared" ca="1" si="2"/>
        <v>44131</v>
      </c>
      <c r="K17" s="58">
        <f t="shared" ca="1" si="3"/>
        <v>120.82409308692677</v>
      </c>
      <c r="Q17" s="50"/>
      <c r="R17" s="50"/>
    </row>
    <row r="18" spans="4:18" s="5" customFormat="1" x14ac:dyDescent="0.45">
      <c r="D18" s="53">
        <f t="shared" si="0"/>
        <v>199</v>
      </c>
      <c r="F18" s="53" t="str">
        <f t="shared" si="1"/>
        <v xml:space="preserve"> , </v>
      </c>
      <c r="I18" s="7">
        <f t="shared" ca="1" si="2"/>
        <v>44131</v>
      </c>
      <c r="K18" s="43">
        <f t="shared" ca="1" si="3"/>
        <v>120.82409308692677</v>
      </c>
      <c r="Q18" s="48"/>
      <c r="R18" s="48"/>
    </row>
    <row r="19" spans="4:18" s="8" customFormat="1" x14ac:dyDescent="0.45">
      <c r="D19" s="53">
        <f t="shared" si="0"/>
        <v>199</v>
      </c>
      <c r="F19" s="53" t="str">
        <f t="shared" si="1"/>
        <v xml:space="preserve"> , </v>
      </c>
      <c r="I19" s="57">
        <f t="shared" ca="1" si="2"/>
        <v>44131</v>
      </c>
      <c r="K19" s="58">
        <f t="shared" ca="1" si="3"/>
        <v>120.82409308692677</v>
      </c>
      <c r="Q19" s="50"/>
      <c r="R19" s="50"/>
    </row>
    <row r="20" spans="4:18" s="5" customFormat="1" x14ac:dyDescent="0.45">
      <c r="D20" s="53">
        <f t="shared" si="0"/>
        <v>199</v>
      </c>
      <c r="F20" s="53" t="str">
        <f t="shared" si="1"/>
        <v xml:space="preserve"> , </v>
      </c>
      <c r="I20" s="7">
        <f t="shared" ca="1" si="2"/>
        <v>44131</v>
      </c>
      <c r="K20" s="43">
        <f t="shared" ca="1" si="3"/>
        <v>120.82409308692677</v>
      </c>
      <c r="Q20" s="48"/>
      <c r="R20" s="48"/>
    </row>
    <row r="21" spans="4:18" s="8" customFormat="1" x14ac:dyDescent="0.45">
      <c r="D21" s="53">
        <f t="shared" si="0"/>
        <v>199</v>
      </c>
      <c r="F21" s="53" t="str">
        <f t="shared" si="1"/>
        <v xml:space="preserve"> , </v>
      </c>
      <c r="I21" s="57">
        <f t="shared" ca="1" si="2"/>
        <v>44131</v>
      </c>
      <c r="K21" s="58">
        <f t="shared" ca="1" si="3"/>
        <v>120.82409308692677</v>
      </c>
      <c r="Q21" s="50"/>
      <c r="R21" s="50"/>
    </row>
    <row r="22" spans="4:18" s="5" customFormat="1" x14ac:dyDescent="0.45">
      <c r="D22" s="53">
        <f t="shared" si="0"/>
        <v>199</v>
      </c>
      <c r="F22" s="53" t="str">
        <f t="shared" si="1"/>
        <v xml:space="preserve"> , </v>
      </c>
      <c r="I22" s="7">
        <f t="shared" ca="1" si="2"/>
        <v>44131</v>
      </c>
      <c r="K22" s="43">
        <f t="shared" ca="1" si="3"/>
        <v>120.82409308692677</v>
      </c>
      <c r="Q22" s="48"/>
      <c r="R22" s="48"/>
    </row>
    <row r="23" spans="4:18" s="8" customFormat="1" x14ac:dyDescent="0.45">
      <c r="D23" s="53">
        <f t="shared" si="0"/>
        <v>199</v>
      </c>
      <c r="F23" s="53" t="str">
        <f t="shared" si="1"/>
        <v xml:space="preserve"> , </v>
      </c>
      <c r="I23" s="57">
        <f t="shared" ca="1" si="2"/>
        <v>44131</v>
      </c>
      <c r="K23" s="58">
        <f t="shared" ca="1" si="3"/>
        <v>120.82409308692677</v>
      </c>
      <c r="Q23" s="50"/>
      <c r="R23" s="50"/>
    </row>
    <row r="24" spans="4:18" s="5" customFormat="1" x14ac:dyDescent="0.45">
      <c r="D24" s="53">
        <f t="shared" si="0"/>
        <v>199</v>
      </c>
      <c r="F24" s="53" t="str">
        <f t="shared" si="1"/>
        <v xml:space="preserve"> , </v>
      </c>
      <c r="I24" s="7">
        <f t="shared" ca="1" si="2"/>
        <v>44131</v>
      </c>
      <c r="K24" s="43">
        <f t="shared" ca="1" si="3"/>
        <v>120.82409308692677</v>
      </c>
      <c r="Q24" s="48"/>
      <c r="R24" s="48"/>
    </row>
    <row r="25" spans="4:18" s="8" customFormat="1" x14ac:dyDescent="0.45">
      <c r="D25" s="53">
        <f t="shared" si="0"/>
        <v>199</v>
      </c>
      <c r="F25" s="53" t="str">
        <f t="shared" si="1"/>
        <v xml:space="preserve"> , </v>
      </c>
      <c r="I25" s="57">
        <f t="shared" ca="1" si="2"/>
        <v>44131</v>
      </c>
      <c r="K25" s="58">
        <f t="shared" ca="1" si="3"/>
        <v>120.82409308692677</v>
      </c>
      <c r="Q25" s="50"/>
      <c r="R25" s="50"/>
    </row>
    <row r="26" spans="4:18" s="5" customFormat="1" x14ac:dyDescent="0.45">
      <c r="D26" s="53">
        <f t="shared" si="0"/>
        <v>199</v>
      </c>
      <c r="F26" s="53" t="str">
        <f t="shared" si="1"/>
        <v xml:space="preserve"> , </v>
      </c>
      <c r="I26" s="7">
        <f t="shared" ca="1" si="2"/>
        <v>44131</v>
      </c>
      <c r="K26" s="43">
        <f t="shared" ca="1" si="3"/>
        <v>120.82409308692677</v>
      </c>
      <c r="Q26" s="48"/>
      <c r="R26" s="48"/>
    </row>
    <row r="27" spans="4:18" s="8" customFormat="1" x14ac:dyDescent="0.45">
      <c r="D27" s="53">
        <f t="shared" si="0"/>
        <v>199</v>
      </c>
      <c r="F27" s="53" t="str">
        <f t="shared" si="1"/>
        <v xml:space="preserve"> , </v>
      </c>
      <c r="I27" s="57">
        <f t="shared" ca="1" si="2"/>
        <v>44131</v>
      </c>
      <c r="K27" s="58">
        <f t="shared" ca="1" si="3"/>
        <v>120.82409308692677</v>
      </c>
      <c r="Q27" s="50"/>
      <c r="R27" s="50"/>
    </row>
    <row r="28" spans="4:18" s="5" customFormat="1" x14ac:dyDescent="0.45">
      <c r="D28" s="53">
        <f t="shared" si="0"/>
        <v>199</v>
      </c>
      <c r="F28" s="53" t="str">
        <f t="shared" si="1"/>
        <v xml:space="preserve"> , </v>
      </c>
      <c r="I28" s="7">
        <f t="shared" ca="1" si="2"/>
        <v>44131</v>
      </c>
      <c r="K28" s="43">
        <f t="shared" ca="1" si="3"/>
        <v>120.82409308692677</v>
      </c>
      <c r="Q28" s="48"/>
      <c r="R28" s="48"/>
    </row>
    <row r="29" spans="4:18" s="8" customFormat="1" x14ac:dyDescent="0.45">
      <c r="D29" s="53">
        <f t="shared" si="0"/>
        <v>199</v>
      </c>
      <c r="F29" s="53" t="str">
        <f t="shared" si="1"/>
        <v xml:space="preserve"> , </v>
      </c>
      <c r="I29" s="57">
        <f t="shared" ca="1" si="2"/>
        <v>44131</v>
      </c>
      <c r="K29" s="58">
        <f t="shared" ca="1" si="3"/>
        <v>120.82409308692677</v>
      </c>
      <c r="Q29" s="50"/>
      <c r="R29" s="50"/>
    </row>
    <row r="30" spans="4:18" s="5" customFormat="1" x14ac:dyDescent="0.45">
      <c r="D30" s="53">
        <f t="shared" si="0"/>
        <v>199</v>
      </c>
      <c r="F30" s="53" t="str">
        <f t="shared" si="1"/>
        <v xml:space="preserve"> , </v>
      </c>
      <c r="I30" s="7">
        <f t="shared" ca="1" si="2"/>
        <v>44131</v>
      </c>
      <c r="K30" s="43">
        <f t="shared" ca="1" si="3"/>
        <v>120.82409308692677</v>
      </c>
      <c r="Q30" s="48"/>
      <c r="R30" s="48"/>
    </row>
    <row r="31" spans="4:18" s="8" customFormat="1" x14ac:dyDescent="0.45">
      <c r="D31" s="53">
        <f t="shared" si="0"/>
        <v>199</v>
      </c>
      <c r="F31" s="53" t="str">
        <f t="shared" si="1"/>
        <v xml:space="preserve"> , </v>
      </c>
      <c r="I31" s="57">
        <f ca="1">TODAY()</f>
        <v>44131</v>
      </c>
      <c r="K31" s="58">
        <f t="shared" ca="1" si="3"/>
        <v>120.82409308692677</v>
      </c>
      <c r="Q31" s="50"/>
      <c r="R31" s="50"/>
    </row>
    <row r="32" spans="4:18" s="5" customFormat="1" x14ac:dyDescent="0.45">
      <c r="D32" s="53">
        <f t="shared" si="0"/>
        <v>199</v>
      </c>
      <c r="F32" s="53" t="str">
        <f t="shared" si="1"/>
        <v xml:space="preserve"> , </v>
      </c>
      <c r="I32" s="7">
        <f t="shared" ca="1" si="2"/>
        <v>44131</v>
      </c>
      <c r="K32" s="43">
        <f t="shared" ca="1" si="3"/>
        <v>120.82409308692677</v>
      </c>
      <c r="Q32" s="48"/>
      <c r="R32" s="48"/>
    </row>
    <row r="33" spans="4:18" s="8" customFormat="1" x14ac:dyDescent="0.45">
      <c r="D33" s="53">
        <f t="shared" si="0"/>
        <v>199</v>
      </c>
      <c r="F33" s="53" t="str">
        <f t="shared" si="1"/>
        <v xml:space="preserve"> , </v>
      </c>
      <c r="I33" s="57">
        <f t="shared" ca="1" si="2"/>
        <v>44131</v>
      </c>
      <c r="K33" s="58">
        <f t="shared" ca="1" si="3"/>
        <v>120.82409308692677</v>
      </c>
      <c r="Q33" s="50"/>
      <c r="R33" s="50"/>
    </row>
    <row r="34" spans="4:18" s="5" customFormat="1" x14ac:dyDescent="0.45">
      <c r="D34" s="53">
        <f t="shared" si="0"/>
        <v>199</v>
      </c>
      <c r="F34" s="53" t="str">
        <f t="shared" si="1"/>
        <v xml:space="preserve"> , </v>
      </c>
      <c r="I34" s="7">
        <f t="shared" ca="1" si="2"/>
        <v>44131</v>
      </c>
      <c r="K34" s="43">
        <f t="shared" ca="1" si="3"/>
        <v>120.82409308692677</v>
      </c>
      <c r="Q34" s="48"/>
      <c r="R34" s="48"/>
    </row>
    <row r="35" spans="4:18" s="8" customFormat="1" x14ac:dyDescent="0.45">
      <c r="D35" s="53">
        <f t="shared" si="0"/>
        <v>199</v>
      </c>
      <c r="F35" s="53" t="str">
        <f t="shared" si="1"/>
        <v xml:space="preserve"> , </v>
      </c>
      <c r="I35" s="57">
        <f t="shared" ca="1" si="2"/>
        <v>44131</v>
      </c>
      <c r="K35" s="58">
        <f t="shared" ca="1" si="3"/>
        <v>120.82409308692677</v>
      </c>
      <c r="Q35" s="50"/>
      <c r="R35" s="50"/>
    </row>
    <row r="36" spans="4:18" s="5" customFormat="1" x14ac:dyDescent="0.45">
      <c r="D36" s="53">
        <f t="shared" si="0"/>
        <v>199</v>
      </c>
      <c r="F36" s="53" t="str">
        <f t="shared" si="1"/>
        <v xml:space="preserve"> , </v>
      </c>
      <c r="I36" s="7">
        <f t="shared" ca="1" si="2"/>
        <v>44131</v>
      </c>
      <c r="K36" s="43">
        <f ca="1">(I36-J36)/365.25</f>
        <v>120.82409308692677</v>
      </c>
      <c r="Q36" s="48"/>
      <c r="R36" s="48"/>
    </row>
    <row r="37" spans="4:18" s="8" customFormat="1" x14ac:dyDescent="0.45">
      <c r="D37" s="53">
        <f t="shared" si="0"/>
        <v>199</v>
      </c>
      <c r="F37" s="53" t="str">
        <f t="shared" si="1"/>
        <v xml:space="preserve"> , </v>
      </c>
      <c r="I37" s="57">
        <f t="shared" ca="1" si="2"/>
        <v>44131</v>
      </c>
      <c r="K37" s="58">
        <f t="shared" ca="1" si="3"/>
        <v>120.82409308692677</v>
      </c>
      <c r="Q37" s="50"/>
      <c r="R37" s="50"/>
    </row>
    <row r="38" spans="4:18" s="5" customFormat="1" x14ac:dyDescent="0.45">
      <c r="D38" s="53">
        <f t="shared" si="0"/>
        <v>199</v>
      </c>
      <c r="F38" s="53" t="str">
        <f t="shared" si="1"/>
        <v xml:space="preserve"> , </v>
      </c>
      <c r="I38" s="7">
        <f t="shared" ca="1" si="2"/>
        <v>44131</v>
      </c>
      <c r="K38" s="43">
        <f t="shared" ca="1" si="3"/>
        <v>120.82409308692677</v>
      </c>
      <c r="Q38" s="48"/>
      <c r="R38" s="48"/>
    </row>
    <row r="39" spans="4:18" s="8" customFormat="1" x14ac:dyDescent="0.45">
      <c r="D39" s="53">
        <f t="shared" si="0"/>
        <v>199</v>
      </c>
      <c r="F39" s="53" t="str">
        <f t="shared" si="1"/>
        <v xml:space="preserve"> , </v>
      </c>
      <c r="I39" s="57">
        <f t="shared" ca="1" si="2"/>
        <v>44131</v>
      </c>
      <c r="K39" s="58">
        <f t="shared" ca="1" si="3"/>
        <v>120.82409308692677</v>
      </c>
      <c r="Q39" s="50"/>
      <c r="R39" s="50"/>
    </row>
    <row r="40" spans="4:18" s="5" customFormat="1" x14ac:dyDescent="0.45">
      <c r="D40" s="53">
        <f t="shared" si="0"/>
        <v>199</v>
      </c>
      <c r="F40" s="53" t="str">
        <f t="shared" si="1"/>
        <v xml:space="preserve"> , </v>
      </c>
      <c r="I40" s="7">
        <f t="shared" ca="1" si="2"/>
        <v>44131</v>
      </c>
      <c r="K40" s="43">
        <f t="shared" ca="1" si="3"/>
        <v>120.82409308692677</v>
      </c>
      <c r="Q40" s="48"/>
      <c r="R40" s="48"/>
    </row>
    <row r="41" spans="4:18" s="8" customFormat="1" x14ac:dyDescent="0.45">
      <c r="D41" s="53">
        <f t="shared" si="0"/>
        <v>199</v>
      </c>
      <c r="F41" s="53" t="str">
        <f t="shared" si="1"/>
        <v xml:space="preserve"> , </v>
      </c>
      <c r="I41" s="57">
        <f t="shared" ca="1" si="2"/>
        <v>44131</v>
      </c>
      <c r="K41" s="58">
        <f t="shared" ca="1" si="3"/>
        <v>120.82409308692677</v>
      </c>
      <c r="Q41" s="50"/>
      <c r="R41" s="50"/>
    </row>
    <row r="42" spans="4:18" s="5" customFormat="1" x14ac:dyDescent="0.45">
      <c r="D42" s="53">
        <f t="shared" si="0"/>
        <v>199</v>
      </c>
      <c r="F42" s="53" t="str">
        <f t="shared" si="1"/>
        <v xml:space="preserve"> , </v>
      </c>
      <c r="I42" s="7">
        <f t="shared" ca="1" si="2"/>
        <v>44131</v>
      </c>
      <c r="K42" s="43">
        <f t="shared" ca="1" si="3"/>
        <v>120.82409308692677</v>
      </c>
      <c r="Q42" s="48"/>
      <c r="R42" s="48"/>
    </row>
    <row r="43" spans="4:18" s="8" customFormat="1" x14ac:dyDescent="0.45">
      <c r="D43" s="53">
        <f t="shared" si="0"/>
        <v>199</v>
      </c>
      <c r="F43" s="53" t="str">
        <f t="shared" si="1"/>
        <v xml:space="preserve"> , </v>
      </c>
      <c r="I43" s="57">
        <f t="shared" ca="1" si="2"/>
        <v>44131</v>
      </c>
      <c r="K43" s="58">
        <f t="shared" ca="1" si="3"/>
        <v>120.82409308692677</v>
      </c>
      <c r="Q43" s="50"/>
      <c r="R43" s="50"/>
    </row>
    <row r="44" spans="4:18" s="5" customFormat="1" x14ac:dyDescent="0.45">
      <c r="D44" s="53">
        <f t="shared" si="0"/>
        <v>199</v>
      </c>
      <c r="F44" s="53" t="str">
        <f t="shared" si="1"/>
        <v xml:space="preserve"> , </v>
      </c>
      <c r="I44" s="7">
        <f t="shared" ca="1" si="2"/>
        <v>44131</v>
      </c>
      <c r="K44" s="43">
        <f t="shared" ca="1" si="3"/>
        <v>120.82409308692677</v>
      </c>
      <c r="Q44" s="48"/>
      <c r="R44" s="48"/>
    </row>
    <row r="45" spans="4:18" s="8" customFormat="1" x14ac:dyDescent="0.45">
      <c r="D45" s="53">
        <f t="shared" si="0"/>
        <v>199</v>
      </c>
      <c r="F45" s="53" t="str">
        <f t="shared" si="1"/>
        <v xml:space="preserve"> , </v>
      </c>
      <c r="I45" s="57">
        <f t="shared" ca="1" si="2"/>
        <v>44131</v>
      </c>
      <c r="K45" s="58">
        <f t="shared" ca="1" si="3"/>
        <v>120.82409308692677</v>
      </c>
      <c r="Q45" s="50"/>
      <c r="R45" s="50"/>
    </row>
    <row r="46" spans="4:18" s="5" customFormat="1" x14ac:dyDescent="0.45">
      <c r="D46" s="53">
        <f t="shared" si="0"/>
        <v>199</v>
      </c>
      <c r="F46" s="53" t="str">
        <f t="shared" si="1"/>
        <v xml:space="preserve"> , </v>
      </c>
      <c r="I46" s="7">
        <f t="shared" ca="1" si="2"/>
        <v>44131</v>
      </c>
      <c r="K46" s="43">
        <f t="shared" ca="1" si="3"/>
        <v>120.82409308692677</v>
      </c>
      <c r="Q46" s="48"/>
      <c r="R46" s="48"/>
    </row>
    <row r="47" spans="4:18" s="8" customFormat="1" x14ac:dyDescent="0.45">
      <c r="D47" s="53">
        <f t="shared" si="0"/>
        <v>199</v>
      </c>
      <c r="F47" s="53" t="str">
        <f t="shared" si="1"/>
        <v xml:space="preserve"> , </v>
      </c>
      <c r="I47" s="57">
        <f ca="1">TODAY()</f>
        <v>44131</v>
      </c>
      <c r="K47" s="58">
        <f t="shared" ca="1" si="3"/>
        <v>120.82409308692677</v>
      </c>
      <c r="Q47" s="50"/>
      <c r="R47" s="50"/>
    </row>
    <row r="48" spans="4:18" s="5" customFormat="1" x14ac:dyDescent="0.45">
      <c r="D48" s="53">
        <f t="shared" si="0"/>
        <v>199</v>
      </c>
      <c r="F48" s="53" t="str">
        <f t="shared" si="1"/>
        <v xml:space="preserve"> , </v>
      </c>
      <c r="I48" s="7">
        <f t="shared" ca="1" si="2"/>
        <v>44131</v>
      </c>
      <c r="K48" s="43">
        <f t="shared" ca="1" si="3"/>
        <v>120.82409308692677</v>
      </c>
      <c r="Q48" s="48"/>
      <c r="R48" s="48"/>
    </row>
    <row r="49" spans="4:18" s="8" customFormat="1" x14ac:dyDescent="0.45">
      <c r="D49" s="53">
        <f t="shared" si="0"/>
        <v>199</v>
      </c>
      <c r="F49" s="53" t="str">
        <f t="shared" si="1"/>
        <v xml:space="preserve"> , </v>
      </c>
      <c r="I49" s="57">
        <f t="shared" ca="1" si="2"/>
        <v>44131</v>
      </c>
      <c r="K49" s="58">
        <f t="shared" ca="1" si="3"/>
        <v>120.82409308692677</v>
      </c>
      <c r="Q49" s="50"/>
      <c r="R49" s="50"/>
    </row>
    <row r="50" spans="4:18" s="5" customFormat="1" x14ac:dyDescent="0.45">
      <c r="D50" s="53">
        <f t="shared" si="0"/>
        <v>199</v>
      </c>
      <c r="F50" s="53" t="str">
        <f t="shared" si="1"/>
        <v xml:space="preserve"> , </v>
      </c>
      <c r="I50" s="7">
        <f t="shared" ca="1" si="2"/>
        <v>44131</v>
      </c>
      <c r="K50" s="43">
        <f t="shared" ca="1" si="3"/>
        <v>120.82409308692677</v>
      </c>
      <c r="Q50" s="48"/>
      <c r="R50" s="48"/>
    </row>
    <row r="51" spans="4:18" s="8" customFormat="1" x14ac:dyDescent="0.45">
      <c r="D51" s="53">
        <f t="shared" si="0"/>
        <v>199</v>
      </c>
      <c r="F51" s="53" t="str">
        <f t="shared" si="1"/>
        <v xml:space="preserve"> , </v>
      </c>
      <c r="I51" s="57">
        <f t="shared" ca="1" si="2"/>
        <v>44131</v>
      </c>
      <c r="K51" s="58">
        <f t="shared" ca="1" si="3"/>
        <v>120.82409308692677</v>
      </c>
      <c r="Q51" s="50"/>
      <c r="R51" s="50"/>
    </row>
    <row r="52" spans="4:18" s="5" customFormat="1" x14ac:dyDescent="0.45">
      <c r="D52" s="53">
        <f t="shared" si="0"/>
        <v>199</v>
      </c>
      <c r="F52" s="53" t="str">
        <f t="shared" si="1"/>
        <v xml:space="preserve"> , </v>
      </c>
      <c r="I52" s="7">
        <f t="shared" ca="1" si="2"/>
        <v>44131</v>
      </c>
      <c r="K52" s="43">
        <f t="shared" ca="1" si="3"/>
        <v>120.82409308692677</v>
      </c>
      <c r="Q52" s="48"/>
      <c r="R52" s="48"/>
    </row>
    <row r="53" spans="4:18" s="8" customFormat="1" x14ac:dyDescent="0.45">
      <c r="D53" s="53">
        <f t="shared" si="0"/>
        <v>199</v>
      </c>
      <c r="F53" s="53" t="str">
        <f t="shared" si="1"/>
        <v xml:space="preserve"> , </v>
      </c>
      <c r="I53" s="57">
        <f t="shared" ca="1" si="2"/>
        <v>44131</v>
      </c>
      <c r="K53" s="58">
        <f t="shared" ca="1" si="3"/>
        <v>120.82409308692677</v>
      </c>
      <c r="Q53" s="50"/>
      <c r="R53" s="50"/>
    </row>
    <row r="54" spans="4:18" s="5" customFormat="1" x14ac:dyDescent="0.45">
      <c r="D54" s="53">
        <f t="shared" si="0"/>
        <v>199</v>
      </c>
      <c r="F54" s="53" t="str">
        <f t="shared" si="1"/>
        <v xml:space="preserve"> , </v>
      </c>
      <c r="I54" s="7">
        <f t="shared" ca="1" si="2"/>
        <v>44131</v>
      </c>
      <c r="K54" s="43">
        <f t="shared" ca="1" si="3"/>
        <v>120.82409308692677</v>
      </c>
      <c r="Q54" s="48"/>
      <c r="R54" s="48"/>
    </row>
    <row r="55" spans="4:18" s="8" customFormat="1" x14ac:dyDescent="0.45">
      <c r="D55" s="53">
        <f t="shared" si="0"/>
        <v>199</v>
      </c>
      <c r="F55" s="53" t="str">
        <f t="shared" si="1"/>
        <v xml:space="preserve"> , </v>
      </c>
      <c r="I55" s="57">
        <f t="shared" ca="1" si="2"/>
        <v>44131</v>
      </c>
      <c r="K55" s="58">
        <f t="shared" ca="1" si="3"/>
        <v>120.82409308692677</v>
      </c>
      <c r="Q55" s="50"/>
      <c r="R55" s="50"/>
    </row>
    <row r="56" spans="4:18" s="5" customFormat="1" x14ac:dyDescent="0.45">
      <c r="D56" s="53">
        <f t="shared" si="0"/>
        <v>199</v>
      </c>
      <c r="F56" s="53" t="str">
        <f t="shared" si="1"/>
        <v xml:space="preserve"> , </v>
      </c>
      <c r="I56" s="7">
        <f t="shared" ca="1" si="2"/>
        <v>44131</v>
      </c>
      <c r="K56" s="43">
        <f t="shared" ca="1" si="3"/>
        <v>120.82409308692677</v>
      </c>
      <c r="Q56" s="48"/>
      <c r="R56" s="48"/>
    </row>
    <row r="57" spans="4:18" s="8" customFormat="1" x14ac:dyDescent="0.45">
      <c r="D57" s="53">
        <f t="shared" si="0"/>
        <v>199</v>
      </c>
      <c r="F57" s="53" t="str">
        <f t="shared" si="1"/>
        <v xml:space="preserve"> , </v>
      </c>
      <c r="I57" s="57">
        <f t="shared" ca="1" si="2"/>
        <v>44131</v>
      </c>
      <c r="K57" s="58">
        <f t="shared" ca="1" si="3"/>
        <v>120.82409308692677</v>
      </c>
      <c r="Q57" s="50"/>
      <c r="R57" s="50"/>
    </row>
    <row r="58" spans="4:18" s="5" customFormat="1" x14ac:dyDescent="0.45">
      <c r="D58" s="53">
        <f t="shared" si="0"/>
        <v>199</v>
      </c>
      <c r="F58" s="53" t="str">
        <f t="shared" si="1"/>
        <v xml:space="preserve"> , </v>
      </c>
      <c r="I58" s="7">
        <f t="shared" ca="1" si="2"/>
        <v>44131</v>
      </c>
      <c r="K58" s="43">
        <f ca="1">(I58-J58)/365.25</f>
        <v>120.82409308692677</v>
      </c>
      <c r="Q58" s="48"/>
      <c r="R58" s="48"/>
    </row>
    <row r="59" spans="4:18" s="8" customFormat="1" x14ac:dyDescent="0.45">
      <c r="D59" s="53">
        <f t="shared" si="0"/>
        <v>199</v>
      </c>
      <c r="F59" s="53" t="str">
        <f t="shared" si="1"/>
        <v xml:space="preserve"> , </v>
      </c>
      <c r="I59" s="57">
        <f t="shared" ca="1" si="2"/>
        <v>44131</v>
      </c>
      <c r="K59" s="58">
        <f t="shared" ca="1" si="3"/>
        <v>120.82409308692677</v>
      </c>
      <c r="Q59" s="50"/>
      <c r="R59" s="50"/>
    </row>
    <row r="60" spans="4:18" s="5" customFormat="1" x14ac:dyDescent="0.45">
      <c r="D60" s="53">
        <f t="shared" si="0"/>
        <v>199</v>
      </c>
      <c r="F60" s="53" t="str">
        <f t="shared" si="1"/>
        <v xml:space="preserve"> , </v>
      </c>
      <c r="I60" s="7">
        <f t="shared" ca="1" si="2"/>
        <v>44131</v>
      </c>
      <c r="K60" s="43">
        <f t="shared" ca="1" si="3"/>
        <v>120.82409308692677</v>
      </c>
      <c r="Q60" s="48"/>
      <c r="R60" s="48"/>
    </row>
    <row r="61" spans="4:18" s="8" customFormat="1" x14ac:dyDescent="0.45">
      <c r="D61" s="53">
        <f t="shared" si="0"/>
        <v>199</v>
      </c>
      <c r="F61" s="53" t="str">
        <f t="shared" si="1"/>
        <v xml:space="preserve"> , </v>
      </c>
      <c r="I61" s="57">
        <f t="shared" ca="1" si="2"/>
        <v>44131</v>
      </c>
      <c r="K61" s="58">
        <f t="shared" ca="1" si="3"/>
        <v>120.82409308692677</v>
      </c>
      <c r="Q61" s="50"/>
      <c r="R61" s="50"/>
    </row>
    <row r="62" spans="4:18" s="5" customFormat="1" x14ac:dyDescent="0.45">
      <c r="D62" s="53">
        <f t="shared" si="0"/>
        <v>199</v>
      </c>
      <c r="F62" s="53" t="str">
        <f t="shared" si="1"/>
        <v xml:space="preserve"> , </v>
      </c>
      <c r="I62" s="7">
        <f t="shared" ca="1" si="2"/>
        <v>44131</v>
      </c>
      <c r="K62" s="43">
        <f t="shared" ca="1" si="3"/>
        <v>120.82409308692677</v>
      </c>
      <c r="Q62" s="48"/>
      <c r="R62" s="48"/>
    </row>
    <row r="63" spans="4:18" s="8" customFormat="1" x14ac:dyDescent="0.45">
      <c r="D63" s="53">
        <f t="shared" si="0"/>
        <v>199</v>
      </c>
      <c r="F63" s="53" t="str">
        <f t="shared" si="1"/>
        <v xml:space="preserve"> , </v>
      </c>
      <c r="I63" s="57">
        <f t="shared" ca="1" si="2"/>
        <v>44131</v>
      </c>
      <c r="K63" s="58">
        <f t="shared" ca="1" si="3"/>
        <v>120.82409308692677</v>
      </c>
      <c r="Q63" s="50"/>
      <c r="R63" s="50"/>
    </row>
    <row r="64" spans="4:18" s="5" customFormat="1" x14ac:dyDescent="0.45">
      <c r="D64" s="53">
        <f t="shared" si="0"/>
        <v>199</v>
      </c>
      <c r="F64" s="53" t="str">
        <f t="shared" si="1"/>
        <v xml:space="preserve"> , </v>
      </c>
      <c r="I64" s="7">
        <f t="shared" ca="1" si="2"/>
        <v>44131</v>
      </c>
      <c r="K64" s="43">
        <f t="shared" ca="1" si="3"/>
        <v>120.82409308692677</v>
      </c>
      <c r="Q64" s="48"/>
      <c r="R64" s="48"/>
    </row>
    <row r="65" spans="4:18" s="8" customFormat="1" x14ac:dyDescent="0.45">
      <c r="D65" s="53">
        <f t="shared" si="0"/>
        <v>199</v>
      </c>
      <c r="F65" s="53" t="str">
        <f t="shared" si="1"/>
        <v xml:space="preserve"> , </v>
      </c>
      <c r="I65" s="57">
        <f t="shared" ca="1" si="2"/>
        <v>44131</v>
      </c>
      <c r="K65" s="58">
        <f t="shared" ca="1" si="3"/>
        <v>120.82409308692677</v>
      </c>
      <c r="Q65" s="50"/>
      <c r="R65" s="50"/>
    </row>
    <row r="66" spans="4:18" s="5" customFormat="1" x14ac:dyDescent="0.45">
      <c r="D66" s="53">
        <f t="shared" ref="D66:D129" si="4">COUNTIF($F$2:$F$200,F67)</f>
        <v>199</v>
      </c>
      <c r="F66" s="53" t="str">
        <f t="shared" si="1"/>
        <v xml:space="preserve"> , </v>
      </c>
      <c r="I66" s="7">
        <f t="shared" ca="1" si="2"/>
        <v>44131</v>
      </c>
      <c r="K66" s="43">
        <f t="shared" ca="1" si="3"/>
        <v>120.82409308692677</v>
      </c>
      <c r="Q66" s="48"/>
      <c r="R66" s="48"/>
    </row>
    <row r="67" spans="4:18" s="8" customFormat="1" x14ac:dyDescent="0.45">
      <c r="D67" s="53">
        <f t="shared" si="4"/>
        <v>199</v>
      </c>
      <c r="F67" s="53" t="str">
        <f t="shared" ref="F67:F130" si="5">CONCATENATE(G67," , ",H67)</f>
        <v xml:space="preserve"> , </v>
      </c>
      <c r="I67" s="57">
        <f ca="1">TODAY()</f>
        <v>44131</v>
      </c>
      <c r="K67" s="58">
        <f t="shared" ref="K67:K82" ca="1" si="6">(I67-J67)/365.25</f>
        <v>120.82409308692677</v>
      </c>
      <c r="Q67" s="50"/>
      <c r="R67" s="50"/>
    </row>
    <row r="68" spans="4:18" s="5" customFormat="1" x14ac:dyDescent="0.45">
      <c r="D68" s="53">
        <f t="shared" si="4"/>
        <v>199</v>
      </c>
      <c r="F68" s="53" t="str">
        <f t="shared" si="5"/>
        <v xml:space="preserve"> , </v>
      </c>
      <c r="I68" s="7">
        <f ca="1">TODAY()</f>
        <v>44131</v>
      </c>
      <c r="K68" s="43">
        <f t="shared" ca="1" si="6"/>
        <v>120.82409308692677</v>
      </c>
      <c r="Q68" s="48"/>
      <c r="R68" s="48"/>
    </row>
    <row r="69" spans="4:18" s="8" customFormat="1" x14ac:dyDescent="0.45">
      <c r="D69" s="53">
        <f t="shared" si="4"/>
        <v>199</v>
      </c>
      <c r="F69" s="53" t="str">
        <f t="shared" si="5"/>
        <v xml:space="preserve"> , </v>
      </c>
      <c r="I69" s="57">
        <f ca="1">TODAY()</f>
        <v>44131</v>
      </c>
      <c r="K69" s="58">
        <f t="shared" ca="1" si="6"/>
        <v>120.82409308692677</v>
      </c>
      <c r="Q69" s="50"/>
      <c r="R69" s="50"/>
    </row>
    <row r="70" spans="4:18" s="5" customFormat="1" x14ac:dyDescent="0.45">
      <c r="D70" s="53">
        <f t="shared" si="4"/>
        <v>199</v>
      </c>
      <c r="F70" s="53" t="str">
        <f t="shared" si="5"/>
        <v xml:space="preserve"> , </v>
      </c>
      <c r="I70" s="7">
        <f t="shared" ref="I70:I95" ca="1" si="7">TODAY()</f>
        <v>44131</v>
      </c>
      <c r="K70" s="43">
        <f t="shared" ca="1" si="6"/>
        <v>120.82409308692677</v>
      </c>
      <c r="Q70" s="48"/>
      <c r="R70" s="48"/>
    </row>
    <row r="71" spans="4:18" s="8" customFormat="1" x14ac:dyDescent="0.45">
      <c r="D71" s="53">
        <f t="shared" si="4"/>
        <v>199</v>
      </c>
      <c r="F71" s="53" t="str">
        <f t="shared" si="5"/>
        <v xml:space="preserve"> , </v>
      </c>
      <c r="I71" s="57">
        <f t="shared" ca="1" si="7"/>
        <v>44131</v>
      </c>
      <c r="K71" s="58">
        <f t="shared" ca="1" si="6"/>
        <v>120.82409308692677</v>
      </c>
      <c r="Q71" s="50"/>
      <c r="R71" s="50"/>
    </row>
    <row r="72" spans="4:18" s="5" customFormat="1" x14ac:dyDescent="0.45">
      <c r="D72" s="53">
        <f t="shared" si="4"/>
        <v>199</v>
      </c>
      <c r="F72" s="53" t="str">
        <f t="shared" si="5"/>
        <v xml:space="preserve"> , </v>
      </c>
      <c r="I72" s="7">
        <f t="shared" ca="1" si="7"/>
        <v>44131</v>
      </c>
      <c r="K72" s="43">
        <f t="shared" ca="1" si="6"/>
        <v>120.82409308692677</v>
      </c>
      <c r="Q72" s="48"/>
      <c r="R72" s="48"/>
    </row>
    <row r="73" spans="4:18" s="8" customFormat="1" x14ac:dyDescent="0.45">
      <c r="D73" s="53">
        <f t="shared" si="4"/>
        <v>199</v>
      </c>
      <c r="F73" s="53" t="str">
        <f t="shared" si="5"/>
        <v xml:space="preserve"> , </v>
      </c>
      <c r="I73" s="57">
        <f t="shared" ca="1" si="7"/>
        <v>44131</v>
      </c>
      <c r="K73" s="58">
        <f t="shared" ca="1" si="6"/>
        <v>120.82409308692677</v>
      </c>
      <c r="Q73" s="50"/>
      <c r="R73" s="50"/>
    </row>
    <row r="74" spans="4:18" s="5" customFormat="1" x14ac:dyDescent="0.45">
      <c r="D74" s="53">
        <f t="shared" si="4"/>
        <v>199</v>
      </c>
      <c r="F74" s="53" t="str">
        <f t="shared" si="5"/>
        <v xml:space="preserve"> , </v>
      </c>
      <c r="I74" s="7">
        <f t="shared" ca="1" si="7"/>
        <v>44131</v>
      </c>
      <c r="K74" s="43">
        <f t="shared" ca="1" si="6"/>
        <v>120.82409308692677</v>
      </c>
      <c r="Q74" s="48"/>
      <c r="R74" s="48"/>
    </row>
    <row r="75" spans="4:18" s="8" customFormat="1" x14ac:dyDescent="0.45">
      <c r="D75" s="53">
        <f t="shared" si="4"/>
        <v>199</v>
      </c>
      <c r="F75" s="53" t="str">
        <f t="shared" si="5"/>
        <v xml:space="preserve"> , </v>
      </c>
      <c r="I75" s="57">
        <f t="shared" ca="1" si="7"/>
        <v>44131</v>
      </c>
      <c r="K75" s="58">
        <f t="shared" ca="1" si="6"/>
        <v>120.82409308692677</v>
      </c>
      <c r="Q75" s="50"/>
      <c r="R75" s="50"/>
    </row>
    <row r="76" spans="4:18" s="5" customFormat="1" x14ac:dyDescent="0.45">
      <c r="D76" s="53">
        <f t="shared" si="4"/>
        <v>199</v>
      </c>
      <c r="F76" s="53" t="str">
        <f t="shared" si="5"/>
        <v xml:space="preserve"> , </v>
      </c>
      <c r="I76" s="7">
        <f t="shared" ca="1" si="7"/>
        <v>44131</v>
      </c>
      <c r="K76" s="43">
        <f t="shared" ca="1" si="6"/>
        <v>120.82409308692677</v>
      </c>
      <c r="Q76" s="48"/>
      <c r="R76" s="48"/>
    </row>
    <row r="77" spans="4:18" s="8" customFormat="1" x14ac:dyDescent="0.45">
      <c r="D77" s="53">
        <f t="shared" si="4"/>
        <v>199</v>
      </c>
      <c r="F77" s="53" t="str">
        <f t="shared" si="5"/>
        <v xml:space="preserve"> , </v>
      </c>
      <c r="I77" s="57">
        <f t="shared" ca="1" si="7"/>
        <v>44131</v>
      </c>
      <c r="K77" s="58">
        <f t="shared" ca="1" si="6"/>
        <v>120.82409308692677</v>
      </c>
      <c r="Q77" s="50"/>
      <c r="R77" s="50"/>
    </row>
    <row r="78" spans="4:18" s="5" customFormat="1" x14ac:dyDescent="0.45">
      <c r="D78" s="53">
        <f t="shared" si="4"/>
        <v>199</v>
      </c>
      <c r="F78" s="53" t="str">
        <f t="shared" si="5"/>
        <v xml:space="preserve"> , </v>
      </c>
      <c r="I78" s="7">
        <f t="shared" ca="1" si="7"/>
        <v>44131</v>
      </c>
      <c r="K78" s="43">
        <f t="shared" ca="1" si="6"/>
        <v>120.82409308692677</v>
      </c>
      <c r="Q78" s="48"/>
      <c r="R78" s="48"/>
    </row>
    <row r="79" spans="4:18" s="8" customFormat="1" x14ac:dyDescent="0.45">
      <c r="D79" s="53">
        <f t="shared" si="4"/>
        <v>199</v>
      </c>
      <c r="F79" s="53" t="str">
        <f t="shared" si="5"/>
        <v xml:space="preserve"> , </v>
      </c>
      <c r="I79" s="57">
        <f t="shared" ca="1" si="7"/>
        <v>44131</v>
      </c>
      <c r="K79" s="58">
        <f t="shared" ca="1" si="6"/>
        <v>120.82409308692677</v>
      </c>
      <c r="Q79" s="50"/>
      <c r="R79" s="50"/>
    </row>
    <row r="80" spans="4:18" s="5" customFormat="1" x14ac:dyDescent="0.45">
      <c r="D80" s="53">
        <f t="shared" si="4"/>
        <v>199</v>
      </c>
      <c r="F80" s="53" t="str">
        <f t="shared" si="5"/>
        <v xml:space="preserve"> , </v>
      </c>
      <c r="I80" s="7">
        <f t="shared" ca="1" si="7"/>
        <v>44131</v>
      </c>
      <c r="K80" s="43">
        <f t="shared" ca="1" si="6"/>
        <v>120.82409308692677</v>
      </c>
      <c r="Q80" s="48"/>
      <c r="R80" s="48"/>
    </row>
    <row r="81" spans="4:18" s="8" customFormat="1" x14ac:dyDescent="0.45">
      <c r="D81" s="53">
        <f t="shared" si="4"/>
        <v>199</v>
      </c>
      <c r="F81" s="53" t="str">
        <f t="shared" si="5"/>
        <v xml:space="preserve"> , </v>
      </c>
      <c r="I81" s="57">
        <f t="shared" ca="1" si="7"/>
        <v>44131</v>
      </c>
      <c r="K81" s="58">
        <f t="shared" ca="1" si="6"/>
        <v>120.82409308692677</v>
      </c>
      <c r="Q81" s="50"/>
      <c r="R81" s="50"/>
    </row>
    <row r="82" spans="4:18" s="5" customFormat="1" x14ac:dyDescent="0.45">
      <c r="D82" s="53">
        <f t="shared" si="4"/>
        <v>199</v>
      </c>
      <c r="F82" s="53" t="str">
        <f t="shared" si="5"/>
        <v xml:space="preserve"> , </v>
      </c>
      <c r="I82" s="7">
        <f t="shared" ca="1" si="7"/>
        <v>44131</v>
      </c>
      <c r="K82" s="43">
        <f t="shared" ca="1" si="6"/>
        <v>120.82409308692677</v>
      </c>
      <c r="Q82" s="48"/>
      <c r="R82" s="48"/>
    </row>
    <row r="83" spans="4:18" s="8" customFormat="1" x14ac:dyDescent="0.45">
      <c r="D83" s="53">
        <f t="shared" si="4"/>
        <v>199</v>
      </c>
      <c r="F83" s="53" t="str">
        <f t="shared" si="5"/>
        <v xml:space="preserve"> , </v>
      </c>
      <c r="I83" s="57">
        <f t="shared" ca="1" si="7"/>
        <v>44131</v>
      </c>
      <c r="K83" s="58">
        <f ca="1">(I83-J83)/365.25</f>
        <v>120.82409308692677</v>
      </c>
      <c r="Q83" s="50"/>
      <c r="R83" s="50"/>
    </row>
    <row r="84" spans="4:18" s="5" customFormat="1" x14ac:dyDescent="0.45">
      <c r="D84" s="53">
        <f t="shared" si="4"/>
        <v>199</v>
      </c>
      <c r="F84" s="53" t="str">
        <f t="shared" si="5"/>
        <v xml:space="preserve"> , </v>
      </c>
      <c r="I84" s="7">
        <f t="shared" ca="1" si="7"/>
        <v>44131</v>
      </c>
      <c r="K84" s="43">
        <f t="shared" ref="K84:K111" ca="1" si="8">(I84-J84)/365.25</f>
        <v>120.82409308692677</v>
      </c>
      <c r="Q84" s="48"/>
      <c r="R84" s="48"/>
    </row>
    <row r="85" spans="4:18" s="8" customFormat="1" x14ac:dyDescent="0.45">
      <c r="D85" s="53">
        <f t="shared" si="4"/>
        <v>199</v>
      </c>
      <c r="F85" s="53" t="str">
        <f t="shared" si="5"/>
        <v xml:space="preserve"> , </v>
      </c>
      <c r="I85" s="57">
        <f t="shared" ca="1" si="7"/>
        <v>44131</v>
      </c>
      <c r="K85" s="58">
        <f t="shared" ca="1" si="8"/>
        <v>120.82409308692677</v>
      </c>
      <c r="Q85" s="50"/>
      <c r="R85" s="50"/>
    </row>
    <row r="86" spans="4:18" s="5" customFormat="1" x14ac:dyDescent="0.45">
      <c r="D86" s="53">
        <f t="shared" si="4"/>
        <v>199</v>
      </c>
      <c r="F86" s="53" t="str">
        <f t="shared" si="5"/>
        <v xml:space="preserve"> , </v>
      </c>
      <c r="I86" s="7">
        <f t="shared" ca="1" si="7"/>
        <v>44131</v>
      </c>
      <c r="K86" s="43">
        <f t="shared" ca="1" si="8"/>
        <v>120.82409308692677</v>
      </c>
      <c r="Q86" s="48"/>
      <c r="R86" s="48"/>
    </row>
    <row r="87" spans="4:18" s="8" customFormat="1" x14ac:dyDescent="0.45">
      <c r="D87" s="53">
        <f t="shared" si="4"/>
        <v>199</v>
      </c>
      <c r="F87" s="53" t="str">
        <f t="shared" si="5"/>
        <v xml:space="preserve"> , </v>
      </c>
      <c r="I87" s="57">
        <f t="shared" ca="1" si="7"/>
        <v>44131</v>
      </c>
      <c r="K87" s="58">
        <f t="shared" ca="1" si="8"/>
        <v>120.82409308692677</v>
      </c>
      <c r="Q87" s="50"/>
      <c r="R87" s="50"/>
    </row>
    <row r="88" spans="4:18" s="5" customFormat="1" x14ac:dyDescent="0.45">
      <c r="D88" s="53">
        <f t="shared" si="4"/>
        <v>199</v>
      </c>
      <c r="F88" s="53" t="str">
        <f t="shared" si="5"/>
        <v xml:space="preserve"> , </v>
      </c>
      <c r="I88" s="7">
        <f t="shared" ca="1" si="7"/>
        <v>44131</v>
      </c>
      <c r="K88" s="43">
        <f t="shared" ca="1" si="8"/>
        <v>120.82409308692677</v>
      </c>
      <c r="Q88" s="48"/>
      <c r="R88" s="48"/>
    </row>
    <row r="89" spans="4:18" s="8" customFormat="1" x14ac:dyDescent="0.45">
      <c r="D89" s="53">
        <f t="shared" si="4"/>
        <v>199</v>
      </c>
      <c r="F89" s="53" t="str">
        <f t="shared" si="5"/>
        <v xml:space="preserve"> , </v>
      </c>
      <c r="I89" s="57">
        <f t="shared" ca="1" si="7"/>
        <v>44131</v>
      </c>
      <c r="K89" s="58">
        <f t="shared" ca="1" si="8"/>
        <v>120.82409308692677</v>
      </c>
      <c r="Q89" s="50"/>
      <c r="R89" s="50"/>
    </row>
    <row r="90" spans="4:18" s="5" customFormat="1" x14ac:dyDescent="0.45">
      <c r="D90" s="53">
        <f t="shared" si="4"/>
        <v>199</v>
      </c>
      <c r="F90" s="53" t="str">
        <f t="shared" si="5"/>
        <v xml:space="preserve"> , </v>
      </c>
      <c r="I90" s="7">
        <f t="shared" ca="1" si="7"/>
        <v>44131</v>
      </c>
      <c r="K90" s="43">
        <f t="shared" ca="1" si="8"/>
        <v>120.82409308692677</v>
      </c>
      <c r="Q90" s="48"/>
      <c r="R90" s="48"/>
    </row>
    <row r="91" spans="4:18" s="8" customFormat="1" x14ac:dyDescent="0.45">
      <c r="D91" s="53">
        <f t="shared" si="4"/>
        <v>199</v>
      </c>
      <c r="F91" s="53" t="str">
        <f t="shared" si="5"/>
        <v xml:space="preserve"> , </v>
      </c>
      <c r="I91" s="57">
        <f t="shared" ca="1" si="7"/>
        <v>44131</v>
      </c>
      <c r="K91" s="58">
        <f t="shared" ca="1" si="8"/>
        <v>120.82409308692677</v>
      </c>
      <c r="Q91" s="50"/>
      <c r="R91" s="50"/>
    </row>
    <row r="92" spans="4:18" s="5" customFormat="1" x14ac:dyDescent="0.45">
      <c r="D92" s="53">
        <f t="shared" si="4"/>
        <v>199</v>
      </c>
      <c r="F92" s="53" t="str">
        <f t="shared" si="5"/>
        <v xml:space="preserve"> , </v>
      </c>
      <c r="I92" s="7">
        <f t="shared" ca="1" si="7"/>
        <v>44131</v>
      </c>
      <c r="K92" s="43">
        <f t="shared" ca="1" si="8"/>
        <v>120.82409308692677</v>
      </c>
      <c r="Q92" s="48"/>
      <c r="R92" s="48"/>
    </row>
    <row r="93" spans="4:18" s="8" customFormat="1" x14ac:dyDescent="0.45">
      <c r="D93" s="53">
        <f t="shared" si="4"/>
        <v>199</v>
      </c>
      <c r="F93" s="53" t="str">
        <f t="shared" si="5"/>
        <v xml:space="preserve"> , </v>
      </c>
      <c r="I93" s="57">
        <f t="shared" ca="1" si="7"/>
        <v>44131</v>
      </c>
      <c r="K93" s="58">
        <f t="shared" ca="1" si="8"/>
        <v>120.82409308692677</v>
      </c>
      <c r="Q93" s="50"/>
      <c r="R93" s="50"/>
    </row>
    <row r="94" spans="4:18" s="5" customFormat="1" x14ac:dyDescent="0.45">
      <c r="D94" s="53">
        <f t="shared" si="4"/>
        <v>199</v>
      </c>
      <c r="F94" s="53" t="str">
        <f t="shared" si="5"/>
        <v xml:space="preserve"> , </v>
      </c>
      <c r="I94" s="7">
        <f t="shared" ca="1" si="7"/>
        <v>44131</v>
      </c>
      <c r="K94" s="43">
        <f t="shared" ca="1" si="8"/>
        <v>120.82409308692677</v>
      </c>
      <c r="Q94" s="48"/>
      <c r="R94" s="48"/>
    </row>
    <row r="95" spans="4:18" s="8" customFormat="1" x14ac:dyDescent="0.45">
      <c r="D95" s="53">
        <f t="shared" si="4"/>
        <v>199</v>
      </c>
      <c r="F95" s="53" t="str">
        <f t="shared" si="5"/>
        <v xml:space="preserve"> , </v>
      </c>
      <c r="I95" s="57">
        <f t="shared" ca="1" si="7"/>
        <v>44131</v>
      </c>
      <c r="K95" s="58">
        <f t="shared" ca="1" si="8"/>
        <v>120.82409308692677</v>
      </c>
      <c r="Q95" s="50"/>
      <c r="R95" s="50"/>
    </row>
    <row r="96" spans="4:18" s="5" customFormat="1" x14ac:dyDescent="0.45">
      <c r="D96" s="53">
        <f t="shared" si="4"/>
        <v>199</v>
      </c>
      <c r="F96" s="53" t="str">
        <f t="shared" si="5"/>
        <v xml:space="preserve"> , </v>
      </c>
      <c r="I96" s="7">
        <f ca="1">TODAY()</f>
        <v>44131</v>
      </c>
      <c r="K96" s="43">
        <f t="shared" ca="1" si="8"/>
        <v>120.82409308692677</v>
      </c>
      <c r="Q96" s="48"/>
      <c r="R96" s="48"/>
    </row>
    <row r="97" spans="4:18" s="8" customFormat="1" x14ac:dyDescent="0.45">
      <c r="D97" s="53">
        <f t="shared" si="4"/>
        <v>199</v>
      </c>
      <c r="F97" s="53" t="str">
        <f t="shared" si="5"/>
        <v xml:space="preserve"> , </v>
      </c>
      <c r="I97" s="57">
        <f t="shared" ref="I97:I130" ca="1" si="9">TODAY()</f>
        <v>44131</v>
      </c>
      <c r="K97" s="58">
        <f t="shared" ca="1" si="8"/>
        <v>120.82409308692677</v>
      </c>
      <c r="Q97" s="50"/>
      <c r="R97" s="50"/>
    </row>
    <row r="98" spans="4:18" s="5" customFormat="1" x14ac:dyDescent="0.45">
      <c r="D98" s="53">
        <f t="shared" si="4"/>
        <v>199</v>
      </c>
      <c r="F98" s="53" t="str">
        <f t="shared" si="5"/>
        <v xml:space="preserve"> , </v>
      </c>
      <c r="I98" s="7">
        <f t="shared" ca="1" si="9"/>
        <v>44131</v>
      </c>
      <c r="K98" s="43">
        <f t="shared" ca="1" si="8"/>
        <v>120.82409308692677</v>
      </c>
      <c r="Q98" s="48"/>
      <c r="R98" s="48"/>
    </row>
    <row r="99" spans="4:18" s="8" customFormat="1" x14ac:dyDescent="0.45">
      <c r="D99" s="53">
        <f t="shared" si="4"/>
        <v>199</v>
      </c>
      <c r="F99" s="53" t="str">
        <f t="shared" si="5"/>
        <v xml:space="preserve"> , </v>
      </c>
      <c r="I99" s="57">
        <f t="shared" ca="1" si="9"/>
        <v>44131</v>
      </c>
      <c r="K99" s="58">
        <f t="shared" ca="1" si="8"/>
        <v>120.82409308692677</v>
      </c>
      <c r="Q99" s="50"/>
      <c r="R99" s="50"/>
    </row>
    <row r="100" spans="4:18" s="5" customFormat="1" x14ac:dyDescent="0.45">
      <c r="D100" s="53">
        <f t="shared" si="4"/>
        <v>199</v>
      </c>
      <c r="F100" s="53" t="str">
        <f t="shared" si="5"/>
        <v xml:space="preserve"> , </v>
      </c>
      <c r="I100" s="7">
        <f t="shared" ca="1" si="9"/>
        <v>44131</v>
      </c>
      <c r="K100" s="43">
        <f t="shared" ca="1" si="8"/>
        <v>120.82409308692677</v>
      </c>
      <c r="Q100" s="48"/>
      <c r="R100" s="48"/>
    </row>
    <row r="101" spans="4:18" s="8" customFormat="1" x14ac:dyDescent="0.45">
      <c r="D101" s="53">
        <f t="shared" si="4"/>
        <v>199</v>
      </c>
      <c r="F101" s="53" t="str">
        <f t="shared" si="5"/>
        <v xml:space="preserve"> , </v>
      </c>
      <c r="I101" s="57">
        <f t="shared" ca="1" si="9"/>
        <v>44131</v>
      </c>
      <c r="K101" s="58">
        <f t="shared" ca="1" si="8"/>
        <v>120.82409308692677</v>
      </c>
      <c r="Q101" s="50"/>
      <c r="R101" s="50"/>
    </row>
    <row r="102" spans="4:18" s="5" customFormat="1" x14ac:dyDescent="0.45">
      <c r="D102" s="53">
        <f t="shared" si="4"/>
        <v>199</v>
      </c>
      <c r="F102" s="53" t="str">
        <f t="shared" si="5"/>
        <v xml:space="preserve"> , </v>
      </c>
      <c r="I102" s="7">
        <f t="shared" ca="1" si="9"/>
        <v>44131</v>
      </c>
      <c r="K102" s="43">
        <f t="shared" ca="1" si="8"/>
        <v>120.82409308692677</v>
      </c>
      <c r="Q102" s="48"/>
      <c r="R102" s="48"/>
    </row>
    <row r="103" spans="4:18" s="8" customFormat="1" x14ac:dyDescent="0.45">
      <c r="D103" s="53">
        <f t="shared" si="4"/>
        <v>199</v>
      </c>
      <c r="F103" s="53" t="str">
        <f t="shared" si="5"/>
        <v xml:space="preserve"> , </v>
      </c>
      <c r="I103" s="57">
        <f t="shared" ca="1" si="9"/>
        <v>44131</v>
      </c>
      <c r="K103" s="58">
        <f t="shared" ca="1" si="8"/>
        <v>120.82409308692677</v>
      </c>
      <c r="Q103" s="50"/>
      <c r="R103" s="50"/>
    </row>
    <row r="104" spans="4:18" s="5" customFormat="1" x14ac:dyDescent="0.45">
      <c r="D104" s="53">
        <f t="shared" si="4"/>
        <v>199</v>
      </c>
      <c r="F104" s="53" t="str">
        <f t="shared" si="5"/>
        <v xml:space="preserve"> , </v>
      </c>
      <c r="I104" s="7">
        <f t="shared" ca="1" si="9"/>
        <v>44131</v>
      </c>
      <c r="K104" s="43">
        <f t="shared" ca="1" si="8"/>
        <v>120.82409308692677</v>
      </c>
      <c r="Q104" s="48"/>
      <c r="R104" s="48"/>
    </row>
    <row r="105" spans="4:18" s="8" customFormat="1" x14ac:dyDescent="0.45">
      <c r="D105" s="53">
        <f t="shared" si="4"/>
        <v>199</v>
      </c>
      <c r="F105" s="53" t="str">
        <f t="shared" si="5"/>
        <v xml:space="preserve"> , </v>
      </c>
      <c r="I105" s="57">
        <f t="shared" ca="1" si="9"/>
        <v>44131</v>
      </c>
      <c r="K105" s="58">
        <f t="shared" ca="1" si="8"/>
        <v>120.82409308692677</v>
      </c>
      <c r="Q105" s="50"/>
      <c r="R105" s="50"/>
    </row>
    <row r="106" spans="4:18" s="5" customFormat="1" x14ac:dyDescent="0.45">
      <c r="D106" s="53">
        <f t="shared" si="4"/>
        <v>199</v>
      </c>
      <c r="F106" s="53" t="str">
        <f t="shared" si="5"/>
        <v xml:space="preserve"> , </v>
      </c>
      <c r="I106" s="7">
        <f t="shared" ca="1" si="9"/>
        <v>44131</v>
      </c>
      <c r="K106" s="43">
        <f t="shared" ca="1" si="8"/>
        <v>120.82409308692677</v>
      </c>
      <c r="Q106" s="48"/>
      <c r="R106" s="48"/>
    </row>
    <row r="107" spans="4:18" s="8" customFormat="1" x14ac:dyDescent="0.45">
      <c r="D107" s="53">
        <f t="shared" si="4"/>
        <v>199</v>
      </c>
      <c r="F107" s="53" t="str">
        <f t="shared" si="5"/>
        <v xml:space="preserve"> , </v>
      </c>
      <c r="I107" s="57">
        <f t="shared" ca="1" si="9"/>
        <v>44131</v>
      </c>
      <c r="K107" s="58">
        <f t="shared" ca="1" si="8"/>
        <v>120.82409308692677</v>
      </c>
      <c r="Q107" s="50"/>
      <c r="R107" s="50"/>
    </row>
    <row r="108" spans="4:18" s="5" customFormat="1" x14ac:dyDescent="0.45">
      <c r="D108" s="53">
        <f t="shared" si="4"/>
        <v>199</v>
      </c>
      <c r="F108" s="53" t="str">
        <f t="shared" si="5"/>
        <v xml:space="preserve"> , </v>
      </c>
      <c r="I108" s="7">
        <f t="shared" ca="1" si="9"/>
        <v>44131</v>
      </c>
      <c r="K108" s="43">
        <f t="shared" ca="1" si="8"/>
        <v>120.82409308692677</v>
      </c>
      <c r="Q108" s="48"/>
      <c r="R108" s="48"/>
    </row>
    <row r="109" spans="4:18" s="8" customFormat="1" x14ac:dyDescent="0.45">
      <c r="D109" s="53">
        <f t="shared" si="4"/>
        <v>199</v>
      </c>
      <c r="F109" s="53" t="str">
        <f t="shared" si="5"/>
        <v xml:space="preserve"> , </v>
      </c>
      <c r="I109" s="57">
        <f t="shared" ca="1" si="9"/>
        <v>44131</v>
      </c>
      <c r="K109" s="58">
        <f t="shared" ca="1" si="8"/>
        <v>120.82409308692677</v>
      </c>
      <c r="Q109" s="50"/>
      <c r="R109" s="50"/>
    </row>
    <row r="110" spans="4:18" s="5" customFormat="1" x14ac:dyDescent="0.45">
      <c r="D110" s="53">
        <f t="shared" si="4"/>
        <v>199</v>
      </c>
      <c r="F110" s="53" t="str">
        <f t="shared" si="5"/>
        <v xml:space="preserve"> , </v>
      </c>
      <c r="I110" s="7">
        <f t="shared" ca="1" si="9"/>
        <v>44131</v>
      </c>
      <c r="K110" s="43">
        <f t="shared" ca="1" si="8"/>
        <v>120.82409308692677</v>
      </c>
      <c r="Q110" s="48"/>
      <c r="R110" s="48"/>
    </row>
    <row r="111" spans="4:18" s="8" customFormat="1" x14ac:dyDescent="0.45">
      <c r="D111" s="53">
        <f t="shared" si="4"/>
        <v>199</v>
      </c>
      <c r="F111" s="53" t="str">
        <f t="shared" si="5"/>
        <v xml:space="preserve"> , </v>
      </c>
      <c r="I111" s="57">
        <f t="shared" ca="1" si="9"/>
        <v>44131</v>
      </c>
      <c r="K111" s="58">
        <f t="shared" ca="1" si="8"/>
        <v>120.82409308692677</v>
      </c>
      <c r="Q111" s="50"/>
      <c r="R111" s="50"/>
    </row>
    <row r="112" spans="4:18" s="5" customFormat="1" x14ac:dyDescent="0.45">
      <c r="D112" s="53">
        <f t="shared" si="4"/>
        <v>199</v>
      </c>
      <c r="F112" s="53" t="str">
        <f t="shared" si="5"/>
        <v xml:space="preserve"> , </v>
      </c>
      <c r="I112" s="7">
        <f t="shared" ca="1" si="9"/>
        <v>44131</v>
      </c>
      <c r="K112" s="43">
        <f ca="1">(I112-J112)/365.25</f>
        <v>120.82409308692677</v>
      </c>
      <c r="Q112" s="48"/>
      <c r="R112" s="48"/>
    </row>
    <row r="113" spans="4:18" s="8" customFormat="1" x14ac:dyDescent="0.45">
      <c r="D113" s="53">
        <f t="shared" si="4"/>
        <v>199</v>
      </c>
      <c r="F113" s="53" t="str">
        <f t="shared" si="5"/>
        <v xml:space="preserve"> , </v>
      </c>
      <c r="I113" s="57">
        <f t="shared" ca="1" si="9"/>
        <v>44131</v>
      </c>
      <c r="K113" s="58">
        <f t="shared" ref="K113:K126" ca="1" si="10">(I113-J113)/365.25</f>
        <v>120.82409308692677</v>
      </c>
      <c r="Q113" s="50"/>
      <c r="R113" s="50"/>
    </row>
    <row r="114" spans="4:18" s="5" customFormat="1" x14ac:dyDescent="0.45">
      <c r="D114" s="53">
        <f t="shared" si="4"/>
        <v>199</v>
      </c>
      <c r="F114" s="53" t="str">
        <f t="shared" si="5"/>
        <v xml:space="preserve"> , </v>
      </c>
      <c r="I114" s="7">
        <f t="shared" ca="1" si="9"/>
        <v>44131</v>
      </c>
      <c r="K114" s="43">
        <f t="shared" ca="1" si="10"/>
        <v>120.82409308692677</v>
      </c>
      <c r="Q114" s="48"/>
      <c r="R114" s="48"/>
    </row>
    <row r="115" spans="4:18" s="8" customFormat="1" x14ac:dyDescent="0.45">
      <c r="D115" s="53">
        <f t="shared" si="4"/>
        <v>199</v>
      </c>
      <c r="F115" s="53" t="str">
        <f t="shared" si="5"/>
        <v xml:space="preserve"> , </v>
      </c>
      <c r="I115" s="57">
        <f t="shared" ca="1" si="9"/>
        <v>44131</v>
      </c>
      <c r="K115" s="58">
        <f t="shared" ca="1" si="10"/>
        <v>120.82409308692677</v>
      </c>
      <c r="Q115" s="50"/>
      <c r="R115" s="50"/>
    </row>
    <row r="116" spans="4:18" s="5" customFormat="1" x14ac:dyDescent="0.45">
      <c r="D116" s="53">
        <f t="shared" si="4"/>
        <v>199</v>
      </c>
      <c r="F116" s="53" t="str">
        <f t="shared" si="5"/>
        <v xml:space="preserve"> , </v>
      </c>
      <c r="I116" s="7">
        <f t="shared" ca="1" si="9"/>
        <v>44131</v>
      </c>
      <c r="K116" s="43">
        <f t="shared" ca="1" si="10"/>
        <v>120.82409308692677</v>
      </c>
      <c r="Q116" s="48"/>
      <c r="R116" s="48"/>
    </row>
    <row r="117" spans="4:18" s="8" customFormat="1" x14ac:dyDescent="0.45">
      <c r="D117" s="53">
        <f t="shared" si="4"/>
        <v>199</v>
      </c>
      <c r="F117" s="53" t="str">
        <f t="shared" si="5"/>
        <v xml:space="preserve"> , </v>
      </c>
      <c r="I117" s="57">
        <f t="shared" ca="1" si="9"/>
        <v>44131</v>
      </c>
      <c r="K117" s="58">
        <f t="shared" ca="1" si="10"/>
        <v>120.82409308692677</v>
      </c>
      <c r="Q117" s="50"/>
      <c r="R117" s="50"/>
    </row>
    <row r="118" spans="4:18" s="5" customFormat="1" x14ac:dyDescent="0.45">
      <c r="D118" s="53">
        <f t="shared" si="4"/>
        <v>199</v>
      </c>
      <c r="F118" s="53" t="str">
        <f t="shared" si="5"/>
        <v xml:space="preserve"> , </v>
      </c>
      <c r="I118" s="7">
        <f t="shared" ca="1" si="9"/>
        <v>44131</v>
      </c>
      <c r="K118" s="43">
        <f t="shared" ca="1" si="10"/>
        <v>120.82409308692677</v>
      </c>
      <c r="Q118" s="48"/>
      <c r="R118" s="48"/>
    </row>
    <row r="119" spans="4:18" s="8" customFormat="1" x14ac:dyDescent="0.45">
      <c r="D119" s="53">
        <f t="shared" si="4"/>
        <v>199</v>
      </c>
      <c r="F119" s="53" t="str">
        <f t="shared" si="5"/>
        <v xml:space="preserve"> , </v>
      </c>
      <c r="I119" s="57">
        <f t="shared" ca="1" si="9"/>
        <v>44131</v>
      </c>
      <c r="K119" s="58">
        <f t="shared" ca="1" si="10"/>
        <v>120.82409308692677</v>
      </c>
      <c r="Q119" s="50"/>
      <c r="R119" s="50"/>
    </row>
    <row r="120" spans="4:18" s="5" customFormat="1" x14ac:dyDescent="0.45">
      <c r="D120" s="53">
        <f t="shared" si="4"/>
        <v>199</v>
      </c>
      <c r="F120" s="53" t="str">
        <f t="shared" si="5"/>
        <v xml:space="preserve"> , </v>
      </c>
      <c r="I120" s="7">
        <f t="shared" ca="1" si="9"/>
        <v>44131</v>
      </c>
      <c r="K120" s="43">
        <f t="shared" ca="1" si="10"/>
        <v>120.82409308692677</v>
      </c>
      <c r="Q120" s="48"/>
      <c r="R120" s="48"/>
    </row>
    <row r="121" spans="4:18" s="8" customFormat="1" x14ac:dyDescent="0.45">
      <c r="D121" s="53">
        <f t="shared" si="4"/>
        <v>199</v>
      </c>
      <c r="F121" s="53" t="str">
        <f t="shared" si="5"/>
        <v xml:space="preserve"> , </v>
      </c>
      <c r="I121" s="57">
        <f t="shared" ca="1" si="9"/>
        <v>44131</v>
      </c>
      <c r="K121" s="58">
        <f t="shared" ca="1" si="10"/>
        <v>120.82409308692677</v>
      </c>
      <c r="Q121" s="50"/>
      <c r="R121" s="50"/>
    </row>
    <row r="122" spans="4:18" s="5" customFormat="1" x14ac:dyDescent="0.45">
      <c r="D122" s="53">
        <f t="shared" si="4"/>
        <v>199</v>
      </c>
      <c r="F122" s="53" t="str">
        <f t="shared" si="5"/>
        <v xml:space="preserve"> , </v>
      </c>
      <c r="I122" s="7">
        <f t="shared" ca="1" si="9"/>
        <v>44131</v>
      </c>
      <c r="K122" s="43">
        <f t="shared" ca="1" si="10"/>
        <v>120.82409308692677</v>
      </c>
      <c r="Q122" s="48"/>
      <c r="R122" s="48"/>
    </row>
    <row r="123" spans="4:18" s="8" customFormat="1" x14ac:dyDescent="0.45">
      <c r="D123" s="53">
        <f t="shared" si="4"/>
        <v>199</v>
      </c>
      <c r="F123" s="53" t="str">
        <f t="shared" si="5"/>
        <v xml:space="preserve"> , </v>
      </c>
      <c r="I123" s="57">
        <f t="shared" ca="1" si="9"/>
        <v>44131</v>
      </c>
      <c r="K123" s="58">
        <f t="shared" ca="1" si="10"/>
        <v>120.82409308692677</v>
      </c>
      <c r="Q123" s="50"/>
      <c r="R123" s="50"/>
    </row>
    <row r="124" spans="4:18" s="5" customFormat="1" x14ac:dyDescent="0.45">
      <c r="D124" s="53">
        <f t="shared" si="4"/>
        <v>199</v>
      </c>
      <c r="F124" s="53" t="str">
        <f t="shared" si="5"/>
        <v xml:space="preserve"> , </v>
      </c>
      <c r="I124" s="7">
        <f t="shared" ca="1" si="9"/>
        <v>44131</v>
      </c>
      <c r="K124" s="43">
        <f t="shared" ca="1" si="10"/>
        <v>120.82409308692677</v>
      </c>
      <c r="Q124" s="48"/>
      <c r="R124" s="48"/>
    </row>
    <row r="125" spans="4:18" s="8" customFormat="1" x14ac:dyDescent="0.45">
      <c r="D125" s="53">
        <f t="shared" si="4"/>
        <v>199</v>
      </c>
      <c r="F125" s="53" t="str">
        <f t="shared" si="5"/>
        <v xml:space="preserve"> , </v>
      </c>
      <c r="I125" s="57">
        <f ca="1">TODAY()</f>
        <v>44131</v>
      </c>
      <c r="K125" s="58">
        <f t="shared" ca="1" si="10"/>
        <v>120.82409308692677</v>
      </c>
      <c r="Q125" s="50"/>
      <c r="R125" s="50"/>
    </row>
    <row r="126" spans="4:18" s="5" customFormat="1" x14ac:dyDescent="0.45">
      <c r="D126" s="53">
        <f t="shared" si="4"/>
        <v>199</v>
      </c>
      <c r="F126" s="53" t="str">
        <f t="shared" si="5"/>
        <v xml:space="preserve"> , </v>
      </c>
      <c r="I126" s="7">
        <f t="shared" ca="1" si="9"/>
        <v>44131</v>
      </c>
      <c r="K126" s="43">
        <f t="shared" ca="1" si="10"/>
        <v>120.82409308692677</v>
      </c>
      <c r="Q126" s="48"/>
      <c r="R126" s="48"/>
    </row>
    <row r="127" spans="4:18" s="8" customFormat="1" x14ac:dyDescent="0.45">
      <c r="D127" s="53">
        <f t="shared" si="4"/>
        <v>199</v>
      </c>
      <c r="F127" s="53" t="str">
        <f t="shared" si="5"/>
        <v xml:space="preserve"> , </v>
      </c>
      <c r="I127" s="57">
        <f t="shared" ca="1" si="9"/>
        <v>44131</v>
      </c>
      <c r="K127" s="58">
        <f ca="1">(I127-J127)/365.25</f>
        <v>120.82409308692677</v>
      </c>
      <c r="Q127" s="50"/>
      <c r="R127" s="50"/>
    </row>
    <row r="128" spans="4:18" s="5" customFormat="1" x14ac:dyDescent="0.45">
      <c r="D128" s="53">
        <f t="shared" si="4"/>
        <v>199</v>
      </c>
      <c r="F128" s="53" t="str">
        <f t="shared" si="5"/>
        <v xml:space="preserve"> , </v>
      </c>
      <c r="I128" s="7">
        <f t="shared" ca="1" si="9"/>
        <v>44131</v>
      </c>
      <c r="K128" s="43">
        <f t="shared" ref="K128:K149" ca="1" si="11">(I128-J128)/365.25</f>
        <v>120.82409308692677</v>
      </c>
      <c r="Q128" s="48"/>
      <c r="R128" s="48"/>
    </row>
    <row r="129" spans="4:18" s="8" customFormat="1" x14ac:dyDescent="0.45">
      <c r="D129" s="53">
        <f t="shared" si="4"/>
        <v>199</v>
      </c>
      <c r="F129" s="53" t="str">
        <f t="shared" si="5"/>
        <v xml:space="preserve"> , </v>
      </c>
      <c r="I129" s="57">
        <f t="shared" ca="1" si="9"/>
        <v>44131</v>
      </c>
      <c r="K129" s="58">
        <f t="shared" ca="1" si="11"/>
        <v>120.82409308692677</v>
      </c>
      <c r="Q129" s="50"/>
      <c r="R129" s="50"/>
    </row>
    <row r="130" spans="4:18" s="5" customFormat="1" x14ac:dyDescent="0.45">
      <c r="D130" s="53">
        <f t="shared" ref="D130:D193" si="12">COUNTIF($F$2:$F$200,F131)</f>
        <v>199</v>
      </c>
      <c r="F130" s="53" t="str">
        <f t="shared" si="5"/>
        <v xml:space="preserve"> , </v>
      </c>
      <c r="I130" s="7">
        <f t="shared" ca="1" si="9"/>
        <v>44131</v>
      </c>
      <c r="K130" s="43">
        <f t="shared" ca="1" si="11"/>
        <v>120.82409308692677</v>
      </c>
      <c r="Q130" s="48"/>
      <c r="R130" s="48"/>
    </row>
    <row r="131" spans="4:18" s="8" customFormat="1" x14ac:dyDescent="0.45">
      <c r="D131" s="53">
        <f t="shared" si="12"/>
        <v>199</v>
      </c>
      <c r="F131" s="53" t="str">
        <f t="shared" ref="F131:F181" si="13">CONCATENATE(G131," , ",H131)</f>
        <v xml:space="preserve"> , </v>
      </c>
      <c r="I131" s="57">
        <f ca="1">TODAY()</f>
        <v>44131</v>
      </c>
      <c r="K131" s="58">
        <f t="shared" ca="1" si="11"/>
        <v>120.82409308692677</v>
      </c>
      <c r="Q131" s="50"/>
      <c r="R131" s="50"/>
    </row>
    <row r="132" spans="4:18" s="5" customFormat="1" x14ac:dyDescent="0.45">
      <c r="D132" s="53">
        <f t="shared" si="12"/>
        <v>199</v>
      </c>
      <c r="F132" s="53" t="str">
        <f t="shared" si="13"/>
        <v xml:space="preserve"> , </v>
      </c>
      <c r="I132" s="7">
        <f t="shared" ref="I132:I174" ca="1" si="14">TODAY()</f>
        <v>44131</v>
      </c>
      <c r="K132" s="43">
        <f t="shared" ca="1" si="11"/>
        <v>120.82409308692677</v>
      </c>
      <c r="Q132" s="48"/>
      <c r="R132" s="48"/>
    </row>
    <row r="133" spans="4:18" s="8" customFormat="1" x14ac:dyDescent="0.45">
      <c r="D133" s="53">
        <f t="shared" si="12"/>
        <v>199</v>
      </c>
      <c r="F133" s="53" t="str">
        <f t="shared" si="13"/>
        <v xml:space="preserve"> , </v>
      </c>
      <c r="I133" s="57">
        <f t="shared" ca="1" si="14"/>
        <v>44131</v>
      </c>
      <c r="K133" s="58">
        <f t="shared" ca="1" si="11"/>
        <v>120.82409308692677</v>
      </c>
      <c r="Q133" s="50"/>
      <c r="R133" s="50"/>
    </row>
    <row r="134" spans="4:18" s="5" customFormat="1" x14ac:dyDescent="0.45">
      <c r="D134" s="53">
        <f t="shared" si="12"/>
        <v>199</v>
      </c>
      <c r="F134" s="53" t="str">
        <f t="shared" si="13"/>
        <v xml:space="preserve"> , </v>
      </c>
      <c r="I134" s="7">
        <f t="shared" ca="1" si="14"/>
        <v>44131</v>
      </c>
      <c r="K134" s="43">
        <f t="shared" ca="1" si="11"/>
        <v>120.82409308692677</v>
      </c>
      <c r="Q134" s="48"/>
      <c r="R134" s="48"/>
    </row>
    <row r="135" spans="4:18" s="8" customFormat="1" x14ac:dyDescent="0.45">
      <c r="D135" s="53">
        <f t="shared" si="12"/>
        <v>199</v>
      </c>
      <c r="F135" s="53" t="str">
        <f t="shared" si="13"/>
        <v xml:space="preserve"> , </v>
      </c>
      <c r="I135" s="57">
        <f t="shared" ca="1" si="14"/>
        <v>44131</v>
      </c>
      <c r="K135" s="58">
        <f t="shared" ca="1" si="11"/>
        <v>120.82409308692677</v>
      </c>
      <c r="Q135" s="50"/>
      <c r="R135" s="50"/>
    </row>
    <row r="136" spans="4:18" s="5" customFormat="1" x14ac:dyDescent="0.45">
      <c r="D136" s="53">
        <f t="shared" si="12"/>
        <v>199</v>
      </c>
      <c r="F136" s="53" t="str">
        <f t="shared" si="13"/>
        <v xml:space="preserve"> , </v>
      </c>
      <c r="I136" s="7">
        <f t="shared" ca="1" si="14"/>
        <v>44131</v>
      </c>
      <c r="K136" s="43">
        <f t="shared" ca="1" si="11"/>
        <v>120.82409308692677</v>
      </c>
      <c r="Q136" s="48"/>
      <c r="R136" s="48"/>
    </row>
    <row r="137" spans="4:18" s="8" customFormat="1" x14ac:dyDescent="0.45">
      <c r="D137" s="53">
        <f t="shared" si="12"/>
        <v>199</v>
      </c>
      <c r="F137" s="53" t="str">
        <f t="shared" si="13"/>
        <v xml:space="preserve"> , </v>
      </c>
      <c r="I137" s="57">
        <f t="shared" ca="1" si="14"/>
        <v>44131</v>
      </c>
      <c r="K137" s="58">
        <f t="shared" ca="1" si="11"/>
        <v>120.82409308692677</v>
      </c>
      <c r="Q137" s="50"/>
      <c r="R137" s="50"/>
    </row>
    <row r="138" spans="4:18" s="5" customFormat="1" x14ac:dyDescent="0.45">
      <c r="D138" s="53">
        <f t="shared" si="12"/>
        <v>199</v>
      </c>
      <c r="F138" s="53" t="str">
        <f t="shared" si="13"/>
        <v xml:space="preserve"> , </v>
      </c>
      <c r="I138" s="7">
        <f t="shared" ca="1" si="14"/>
        <v>44131</v>
      </c>
      <c r="K138" s="43">
        <f t="shared" ca="1" si="11"/>
        <v>120.82409308692677</v>
      </c>
      <c r="Q138" s="48"/>
      <c r="R138" s="48"/>
    </row>
    <row r="139" spans="4:18" s="8" customFormat="1" x14ac:dyDescent="0.45">
      <c r="D139" s="53">
        <f t="shared" si="12"/>
        <v>199</v>
      </c>
      <c r="F139" s="53" t="str">
        <f t="shared" si="13"/>
        <v xml:space="preserve"> , </v>
      </c>
      <c r="I139" s="57">
        <f t="shared" ca="1" si="14"/>
        <v>44131</v>
      </c>
      <c r="K139" s="58">
        <f t="shared" ca="1" si="11"/>
        <v>120.82409308692677</v>
      </c>
      <c r="Q139" s="50"/>
      <c r="R139" s="50"/>
    </row>
    <row r="140" spans="4:18" s="5" customFormat="1" x14ac:dyDescent="0.45">
      <c r="D140" s="53">
        <f t="shared" si="12"/>
        <v>199</v>
      </c>
      <c r="F140" s="53" t="str">
        <f t="shared" si="13"/>
        <v xml:space="preserve"> , </v>
      </c>
      <c r="I140" s="7">
        <f t="shared" ca="1" si="14"/>
        <v>44131</v>
      </c>
      <c r="K140" s="43">
        <f t="shared" ca="1" si="11"/>
        <v>120.82409308692677</v>
      </c>
      <c r="Q140" s="48"/>
      <c r="R140" s="48"/>
    </row>
    <row r="141" spans="4:18" s="8" customFormat="1" x14ac:dyDescent="0.45">
      <c r="D141" s="53">
        <f t="shared" si="12"/>
        <v>199</v>
      </c>
      <c r="F141" s="53" t="str">
        <f t="shared" si="13"/>
        <v xml:space="preserve"> , </v>
      </c>
      <c r="I141" s="57">
        <f t="shared" ca="1" si="14"/>
        <v>44131</v>
      </c>
      <c r="K141" s="58">
        <f t="shared" ca="1" si="11"/>
        <v>120.82409308692677</v>
      </c>
      <c r="Q141" s="50"/>
      <c r="R141" s="50"/>
    </row>
    <row r="142" spans="4:18" s="5" customFormat="1" x14ac:dyDescent="0.45">
      <c r="D142" s="53">
        <f t="shared" si="12"/>
        <v>199</v>
      </c>
      <c r="F142" s="53" t="str">
        <f t="shared" si="13"/>
        <v xml:space="preserve"> , </v>
      </c>
      <c r="I142" s="7">
        <f t="shared" ca="1" si="14"/>
        <v>44131</v>
      </c>
      <c r="K142" s="43">
        <f t="shared" ca="1" si="11"/>
        <v>120.82409308692677</v>
      </c>
      <c r="Q142" s="48"/>
      <c r="R142" s="48"/>
    </row>
    <row r="143" spans="4:18" s="8" customFormat="1" x14ac:dyDescent="0.45">
      <c r="D143" s="53">
        <f t="shared" si="12"/>
        <v>199</v>
      </c>
      <c r="F143" s="53" t="str">
        <f t="shared" si="13"/>
        <v xml:space="preserve"> , </v>
      </c>
      <c r="I143" s="57">
        <f t="shared" ca="1" si="14"/>
        <v>44131</v>
      </c>
      <c r="K143" s="58">
        <f t="shared" ca="1" si="11"/>
        <v>120.82409308692677</v>
      </c>
      <c r="Q143" s="50"/>
      <c r="R143" s="50"/>
    </row>
    <row r="144" spans="4:18" s="5" customFormat="1" x14ac:dyDescent="0.45">
      <c r="D144" s="53">
        <f t="shared" si="12"/>
        <v>199</v>
      </c>
      <c r="F144" s="53" t="str">
        <f t="shared" si="13"/>
        <v xml:space="preserve"> , </v>
      </c>
      <c r="I144" s="7">
        <f t="shared" ca="1" si="14"/>
        <v>44131</v>
      </c>
      <c r="K144" s="43">
        <f t="shared" ca="1" si="11"/>
        <v>120.82409308692677</v>
      </c>
      <c r="Q144" s="48"/>
      <c r="R144" s="48"/>
    </row>
    <row r="145" spans="4:18" s="8" customFormat="1" x14ac:dyDescent="0.45">
      <c r="D145" s="53">
        <f t="shared" si="12"/>
        <v>199</v>
      </c>
      <c r="F145" s="53" t="str">
        <f t="shared" si="13"/>
        <v xml:space="preserve"> , </v>
      </c>
      <c r="I145" s="57">
        <f t="shared" ca="1" si="14"/>
        <v>44131</v>
      </c>
      <c r="K145" s="58">
        <f t="shared" ca="1" si="11"/>
        <v>120.82409308692677</v>
      </c>
      <c r="Q145" s="50"/>
      <c r="R145" s="50"/>
    </row>
    <row r="146" spans="4:18" s="5" customFormat="1" x14ac:dyDescent="0.45">
      <c r="D146" s="53">
        <f t="shared" si="12"/>
        <v>199</v>
      </c>
      <c r="F146" s="53" t="str">
        <f t="shared" si="13"/>
        <v xml:space="preserve"> , </v>
      </c>
      <c r="I146" s="7">
        <f t="shared" ca="1" si="14"/>
        <v>44131</v>
      </c>
      <c r="K146" s="43">
        <f t="shared" ca="1" si="11"/>
        <v>120.82409308692677</v>
      </c>
      <c r="Q146" s="48"/>
      <c r="R146" s="48"/>
    </row>
    <row r="147" spans="4:18" s="8" customFormat="1" x14ac:dyDescent="0.45">
      <c r="D147" s="53">
        <f t="shared" si="12"/>
        <v>199</v>
      </c>
      <c r="F147" s="53" t="str">
        <f t="shared" si="13"/>
        <v xml:space="preserve"> , </v>
      </c>
      <c r="I147" s="57">
        <f t="shared" ca="1" si="14"/>
        <v>44131</v>
      </c>
      <c r="K147" s="58">
        <f t="shared" ca="1" si="11"/>
        <v>120.82409308692677</v>
      </c>
      <c r="Q147" s="50"/>
      <c r="R147" s="50"/>
    </row>
    <row r="148" spans="4:18" s="5" customFormat="1" x14ac:dyDescent="0.45">
      <c r="D148" s="53">
        <f t="shared" si="12"/>
        <v>199</v>
      </c>
      <c r="F148" s="53" t="str">
        <f t="shared" si="13"/>
        <v xml:space="preserve"> , </v>
      </c>
      <c r="I148" s="7">
        <f t="shared" ca="1" si="14"/>
        <v>44131</v>
      </c>
      <c r="K148" s="43">
        <f t="shared" ca="1" si="11"/>
        <v>120.82409308692677</v>
      </c>
      <c r="Q148" s="48"/>
      <c r="R148" s="48"/>
    </row>
    <row r="149" spans="4:18" s="8" customFormat="1" x14ac:dyDescent="0.45">
      <c r="D149" s="53">
        <f t="shared" si="12"/>
        <v>199</v>
      </c>
      <c r="F149" s="53" t="str">
        <f t="shared" si="13"/>
        <v xml:space="preserve"> , </v>
      </c>
      <c r="I149" s="57">
        <f t="shared" ca="1" si="14"/>
        <v>44131</v>
      </c>
      <c r="K149" s="58">
        <f t="shared" ca="1" si="11"/>
        <v>120.82409308692677</v>
      </c>
      <c r="Q149" s="50"/>
      <c r="R149" s="50"/>
    </row>
    <row r="150" spans="4:18" s="5" customFormat="1" x14ac:dyDescent="0.45">
      <c r="D150" s="53">
        <f t="shared" si="12"/>
        <v>199</v>
      </c>
      <c r="F150" s="53" t="str">
        <f t="shared" si="13"/>
        <v xml:space="preserve"> , </v>
      </c>
      <c r="I150" s="7">
        <f t="shared" ca="1" si="14"/>
        <v>44131</v>
      </c>
      <c r="K150" s="43">
        <f ca="1">(I150-J150)/365.25</f>
        <v>120.82409308692677</v>
      </c>
      <c r="Q150" s="48"/>
      <c r="R150" s="48"/>
    </row>
    <row r="151" spans="4:18" s="8" customFormat="1" x14ac:dyDescent="0.45">
      <c r="D151" s="53">
        <f t="shared" si="12"/>
        <v>199</v>
      </c>
      <c r="F151" s="53" t="str">
        <f t="shared" si="13"/>
        <v xml:space="preserve"> , </v>
      </c>
      <c r="I151" s="57">
        <f t="shared" ca="1" si="14"/>
        <v>44131</v>
      </c>
      <c r="K151" s="58">
        <f t="shared" ref="K151:K164" ca="1" si="15">(I151-J151)/365.25</f>
        <v>120.82409308692677</v>
      </c>
      <c r="Q151" s="50"/>
      <c r="R151" s="50"/>
    </row>
    <row r="152" spans="4:18" s="5" customFormat="1" x14ac:dyDescent="0.45">
      <c r="D152" s="53">
        <f t="shared" si="12"/>
        <v>199</v>
      </c>
      <c r="F152" s="53" t="str">
        <f t="shared" si="13"/>
        <v xml:space="preserve"> , </v>
      </c>
      <c r="I152" s="7">
        <f t="shared" ca="1" si="14"/>
        <v>44131</v>
      </c>
      <c r="K152" s="43">
        <f t="shared" ca="1" si="15"/>
        <v>120.82409308692677</v>
      </c>
      <c r="Q152" s="48"/>
      <c r="R152" s="48"/>
    </row>
    <row r="153" spans="4:18" s="8" customFormat="1" x14ac:dyDescent="0.45">
      <c r="D153" s="53">
        <f t="shared" si="12"/>
        <v>199</v>
      </c>
      <c r="F153" s="53" t="str">
        <f t="shared" si="13"/>
        <v xml:space="preserve"> , </v>
      </c>
      <c r="I153" s="57">
        <f t="shared" ca="1" si="14"/>
        <v>44131</v>
      </c>
      <c r="K153" s="58">
        <f t="shared" ca="1" si="15"/>
        <v>120.82409308692677</v>
      </c>
      <c r="Q153" s="50"/>
      <c r="R153" s="50"/>
    </row>
    <row r="154" spans="4:18" s="5" customFormat="1" x14ac:dyDescent="0.45">
      <c r="D154" s="53">
        <f t="shared" si="12"/>
        <v>199</v>
      </c>
      <c r="F154" s="53" t="str">
        <f t="shared" si="13"/>
        <v xml:space="preserve"> , </v>
      </c>
      <c r="I154" s="7">
        <f t="shared" ca="1" si="14"/>
        <v>44131</v>
      </c>
      <c r="K154" s="43">
        <f t="shared" ca="1" si="15"/>
        <v>120.82409308692677</v>
      </c>
      <c r="Q154" s="48"/>
      <c r="R154" s="48"/>
    </row>
    <row r="155" spans="4:18" s="8" customFormat="1" x14ac:dyDescent="0.45">
      <c r="D155" s="53">
        <f t="shared" si="12"/>
        <v>199</v>
      </c>
      <c r="F155" s="53" t="str">
        <f t="shared" si="13"/>
        <v xml:space="preserve"> , </v>
      </c>
      <c r="I155" s="57">
        <f t="shared" ca="1" si="14"/>
        <v>44131</v>
      </c>
      <c r="K155" s="58">
        <f t="shared" ca="1" si="15"/>
        <v>120.82409308692677</v>
      </c>
      <c r="Q155" s="50"/>
      <c r="R155" s="50"/>
    </row>
    <row r="156" spans="4:18" s="5" customFormat="1" x14ac:dyDescent="0.45">
      <c r="D156" s="53">
        <f t="shared" si="12"/>
        <v>199</v>
      </c>
      <c r="F156" s="53" t="str">
        <f t="shared" si="13"/>
        <v xml:space="preserve"> , </v>
      </c>
      <c r="I156" s="7">
        <f t="shared" ca="1" si="14"/>
        <v>44131</v>
      </c>
      <c r="K156" s="43">
        <f t="shared" ca="1" si="15"/>
        <v>120.82409308692677</v>
      </c>
      <c r="Q156" s="48"/>
      <c r="R156" s="48"/>
    </row>
    <row r="157" spans="4:18" s="8" customFormat="1" x14ac:dyDescent="0.45">
      <c r="D157" s="53">
        <f t="shared" si="12"/>
        <v>199</v>
      </c>
      <c r="F157" s="53" t="str">
        <f t="shared" si="13"/>
        <v xml:space="preserve"> , </v>
      </c>
      <c r="I157" s="57">
        <f t="shared" ca="1" si="14"/>
        <v>44131</v>
      </c>
      <c r="K157" s="58">
        <f t="shared" ca="1" si="15"/>
        <v>120.82409308692677</v>
      </c>
      <c r="Q157" s="50"/>
      <c r="R157" s="50"/>
    </row>
    <row r="158" spans="4:18" s="5" customFormat="1" x14ac:dyDescent="0.45">
      <c r="D158" s="53">
        <f t="shared" si="12"/>
        <v>199</v>
      </c>
      <c r="F158" s="53" t="str">
        <f t="shared" si="13"/>
        <v xml:space="preserve"> , </v>
      </c>
      <c r="I158" s="7">
        <f t="shared" ca="1" si="14"/>
        <v>44131</v>
      </c>
      <c r="K158" s="43">
        <f t="shared" ca="1" si="15"/>
        <v>120.82409308692677</v>
      </c>
      <c r="Q158" s="48"/>
      <c r="R158" s="48"/>
    </row>
    <row r="159" spans="4:18" s="8" customFormat="1" x14ac:dyDescent="0.45">
      <c r="D159" s="53">
        <f t="shared" si="12"/>
        <v>199</v>
      </c>
      <c r="F159" s="53" t="str">
        <f t="shared" si="13"/>
        <v xml:space="preserve"> , </v>
      </c>
      <c r="I159" s="57">
        <f t="shared" ca="1" si="14"/>
        <v>44131</v>
      </c>
      <c r="K159" s="58">
        <f t="shared" ca="1" si="15"/>
        <v>120.82409308692677</v>
      </c>
      <c r="Q159" s="50"/>
      <c r="R159" s="50"/>
    </row>
    <row r="160" spans="4:18" s="5" customFormat="1" x14ac:dyDescent="0.45">
      <c r="D160" s="53">
        <f t="shared" si="12"/>
        <v>199</v>
      </c>
      <c r="F160" s="53" t="str">
        <f t="shared" si="13"/>
        <v xml:space="preserve"> , </v>
      </c>
      <c r="I160" s="7">
        <f ca="1">TODAY()</f>
        <v>44131</v>
      </c>
      <c r="K160" s="43">
        <f t="shared" ca="1" si="15"/>
        <v>120.82409308692677</v>
      </c>
      <c r="Q160" s="48"/>
      <c r="R160" s="48"/>
    </row>
    <row r="161" spans="4:18" s="8" customFormat="1" x14ac:dyDescent="0.45">
      <c r="D161" s="53">
        <f t="shared" si="12"/>
        <v>199</v>
      </c>
      <c r="F161" s="53" t="str">
        <f t="shared" si="13"/>
        <v xml:space="preserve"> , </v>
      </c>
      <c r="I161" s="57">
        <f t="shared" ca="1" si="14"/>
        <v>44131</v>
      </c>
      <c r="K161" s="58">
        <f t="shared" ca="1" si="15"/>
        <v>120.82409308692677</v>
      </c>
      <c r="Q161" s="50"/>
      <c r="R161" s="50"/>
    </row>
    <row r="162" spans="4:18" s="5" customFormat="1" x14ac:dyDescent="0.45">
      <c r="D162" s="53">
        <f t="shared" si="12"/>
        <v>199</v>
      </c>
      <c r="F162" s="53" t="str">
        <f t="shared" si="13"/>
        <v xml:space="preserve"> , </v>
      </c>
      <c r="I162" s="7">
        <f t="shared" ca="1" si="14"/>
        <v>44131</v>
      </c>
      <c r="K162" s="43">
        <f t="shared" ca="1" si="15"/>
        <v>120.82409308692677</v>
      </c>
      <c r="Q162" s="48"/>
      <c r="R162" s="48"/>
    </row>
    <row r="163" spans="4:18" s="8" customFormat="1" x14ac:dyDescent="0.45">
      <c r="D163" s="53">
        <f t="shared" si="12"/>
        <v>199</v>
      </c>
      <c r="F163" s="53" t="str">
        <f t="shared" si="13"/>
        <v xml:space="preserve"> , </v>
      </c>
      <c r="I163" s="57">
        <f t="shared" ca="1" si="14"/>
        <v>44131</v>
      </c>
      <c r="K163" s="58">
        <f t="shared" ca="1" si="15"/>
        <v>120.82409308692677</v>
      </c>
      <c r="Q163" s="50"/>
      <c r="R163" s="50"/>
    </row>
    <row r="164" spans="4:18" s="5" customFormat="1" x14ac:dyDescent="0.45">
      <c r="D164" s="53">
        <f t="shared" si="12"/>
        <v>199</v>
      </c>
      <c r="F164" s="53" t="str">
        <f t="shared" si="13"/>
        <v xml:space="preserve"> , </v>
      </c>
      <c r="I164" s="7">
        <f t="shared" ca="1" si="14"/>
        <v>44131</v>
      </c>
      <c r="K164" s="43">
        <f t="shared" ca="1" si="15"/>
        <v>120.82409308692677</v>
      </c>
      <c r="Q164" s="48"/>
      <c r="R164" s="48"/>
    </row>
    <row r="165" spans="4:18" s="8" customFormat="1" x14ac:dyDescent="0.45">
      <c r="D165" s="53">
        <f t="shared" si="12"/>
        <v>199</v>
      </c>
      <c r="F165" s="53" t="str">
        <f t="shared" si="13"/>
        <v xml:space="preserve"> , </v>
      </c>
      <c r="I165" s="57">
        <f t="shared" ca="1" si="14"/>
        <v>44131</v>
      </c>
      <c r="K165" s="58">
        <f ca="1">(I165-J165)/365.25</f>
        <v>120.82409308692677</v>
      </c>
      <c r="Q165" s="50"/>
      <c r="R165" s="50"/>
    </row>
    <row r="166" spans="4:18" s="5" customFormat="1" x14ac:dyDescent="0.45">
      <c r="D166" s="53">
        <f t="shared" si="12"/>
        <v>199</v>
      </c>
      <c r="F166" s="53" t="str">
        <f t="shared" si="13"/>
        <v xml:space="preserve"> , </v>
      </c>
      <c r="I166" s="7">
        <f t="shared" ca="1" si="14"/>
        <v>44131</v>
      </c>
      <c r="K166" s="43">
        <f t="shared" ref="K166:K179" ca="1" si="16">(I166-J166)/365.25</f>
        <v>120.82409308692677</v>
      </c>
      <c r="Q166" s="48"/>
      <c r="R166" s="48"/>
    </row>
    <row r="167" spans="4:18" s="8" customFormat="1" x14ac:dyDescent="0.45">
      <c r="D167" s="53">
        <f t="shared" si="12"/>
        <v>199</v>
      </c>
      <c r="F167" s="53" t="str">
        <f t="shared" si="13"/>
        <v xml:space="preserve"> , </v>
      </c>
      <c r="I167" s="57">
        <f t="shared" ca="1" si="14"/>
        <v>44131</v>
      </c>
      <c r="K167" s="58">
        <f t="shared" ca="1" si="16"/>
        <v>120.82409308692677</v>
      </c>
      <c r="Q167" s="50"/>
      <c r="R167" s="50"/>
    </row>
    <row r="168" spans="4:18" s="5" customFormat="1" x14ac:dyDescent="0.45">
      <c r="D168" s="53">
        <f t="shared" si="12"/>
        <v>199</v>
      </c>
      <c r="F168" s="53" t="str">
        <f t="shared" si="13"/>
        <v xml:space="preserve"> , </v>
      </c>
      <c r="I168" s="7">
        <f t="shared" ca="1" si="14"/>
        <v>44131</v>
      </c>
      <c r="K168" s="43">
        <f t="shared" ca="1" si="16"/>
        <v>120.82409308692677</v>
      </c>
      <c r="Q168" s="48"/>
      <c r="R168" s="48"/>
    </row>
    <row r="169" spans="4:18" s="8" customFormat="1" x14ac:dyDescent="0.45">
      <c r="D169" s="53">
        <f t="shared" si="12"/>
        <v>199</v>
      </c>
      <c r="F169" s="53" t="str">
        <f t="shared" si="13"/>
        <v xml:space="preserve"> , </v>
      </c>
      <c r="I169" s="57">
        <f t="shared" ca="1" si="14"/>
        <v>44131</v>
      </c>
      <c r="K169" s="58">
        <f t="shared" ca="1" si="16"/>
        <v>120.82409308692677</v>
      </c>
      <c r="Q169" s="50"/>
      <c r="R169" s="50"/>
    </row>
    <row r="170" spans="4:18" s="5" customFormat="1" x14ac:dyDescent="0.45">
      <c r="D170" s="53">
        <f t="shared" si="12"/>
        <v>199</v>
      </c>
      <c r="F170" s="53" t="str">
        <f t="shared" si="13"/>
        <v xml:space="preserve"> , </v>
      </c>
      <c r="I170" s="7">
        <f t="shared" ca="1" si="14"/>
        <v>44131</v>
      </c>
      <c r="K170" s="43">
        <f t="shared" ca="1" si="16"/>
        <v>120.82409308692677</v>
      </c>
      <c r="Q170" s="48"/>
      <c r="R170" s="48"/>
    </row>
    <row r="171" spans="4:18" s="8" customFormat="1" x14ac:dyDescent="0.45">
      <c r="D171" s="53">
        <f t="shared" si="12"/>
        <v>199</v>
      </c>
      <c r="F171" s="53" t="str">
        <f t="shared" si="13"/>
        <v xml:space="preserve"> , </v>
      </c>
      <c r="I171" s="57">
        <f t="shared" ca="1" si="14"/>
        <v>44131</v>
      </c>
      <c r="K171" s="58">
        <f t="shared" ca="1" si="16"/>
        <v>120.82409308692677</v>
      </c>
      <c r="Q171" s="50"/>
      <c r="R171" s="50"/>
    </row>
    <row r="172" spans="4:18" s="5" customFormat="1" x14ac:dyDescent="0.45">
      <c r="D172" s="53">
        <f t="shared" si="12"/>
        <v>199</v>
      </c>
      <c r="F172" s="53" t="str">
        <f t="shared" si="13"/>
        <v xml:space="preserve"> , </v>
      </c>
      <c r="I172" s="7">
        <f t="shared" ca="1" si="14"/>
        <v>44131</v>
      </c>
      <c r="K172" s="43">
        <f t="shared" ca="1" si="16"/>
        <v>120.82409308692677</v>
      </c>
      <c r="Q172" s="48"/>
      <c r="R172" s="48"/>
    </row>
    <row r="173" spans="4:18" s="8" customFormat="1" x14ac:dyDescent="0.45">
      <c r="D173" s="53">
        <f t="shared" si="12"/>
        <v>199</v>
      </c>
      <c r="F173" s="53" t="str">
        <f t="shared" si="13"/>
        <v xml:space="preserve"> , </v>
      </c>
      <c r="I173" s="57">
        <f t="shared" ca="1" si="14"/>
        <v>44131</v>
      </c>
      <c r="K173" s="58">
        <f t="shared" ca="1" si="16"/>
        <v>120.82409308692677</v>
      </c>
      <c r="Q173" s="50"/>
      <c r="R173" s="50"/>
    </row>
    <row r="174" spans="4:18" s="5" customFormat="1" x14ac:dyDescent="0.45">
      <c r="D174" s="53">
        <f t="shared" si="12"/>
        <v>199</v>
      </c>
      <c r="F174" s="53" t="str">
        <f t="shared" si="13"/>
        <v xml:space="preserve"> , </v>
      </c>
      <c r="I174" s="7">
        <f t="shared" ca="1" si="14"/>
        <v>44131</v>
      </c>
      <c r="K174" s="43">
        <f t="shared" ca="1" si="16"/>
        <v>120.82409308692677</v>
      </c>
      <c r="Q174" s="48"/>
      <c r="R174" s="48"/>
    </row>
    <row r="175" spans="4:18" s="8" customFormat="1" x14ac:dyDescent="0.45">
      <c r="D175" s="53">
        <f t="shared" si="12"/>
        <v>199</v>
      </c>
      <c r="F175" s="53" t="str">
        <f t="shared" si="13"/>
        <v xml:space="preserve"> , </v>
      </c>
      <c r="I175" s="57">
        <f ca="1">TODAY()</f>
        <v>44131</v>
      </c>
      <c r="K175" s="58">
        <f t="shared" ca="1" si="16"/>
        <v>120.82409308692677</v>
      </c>
      <c r="Q175" s="50"/>
      <c r="R175" s="50"/>
    </row>
    <row r="176" spans="4:18" s="5" customFormat="1" x14ac:dyDescent="0.45">
      <c r="D176" s="53">
        <f t="shared" si="12"/>
        <v>199</v>
      </c>
      <c r="F176" s="53" t="str">
        <f t="shared" si="13"/>
        <v xml:space="preserve"> , </v>
      </c>
      <c r="I176" s="7">
        <f t="shared" ref="I176:I200" ca="1" si="17">TODAY()</f>
        <v>44131</v>
      </c>
      <c r="K176" s="43">
        <f t="shared" ca="1" si="16"/>
        <v>120.82409308692677</v>
      </c>
      <c r="Q176" s="48"/>
      <c r="R176" s="48"/>
    </row>
    <row r="177" spans="4:18" s="8" customFormat="1" x14ac:dyDescent="0.45">
      <c r="D177" s="53">
        <f t="shared" si="12"/>
        <v>199</v>
      </c>
      <c r="F177" s="53" t="str">
        <f t="shared" si="13"/>
        <v xml:space="preserve"> , </v>
      </c>
      <c r="I177" s="57">
        <f t="shared" ca="1" si="17"/>
        <v>44131</v>
      </c>
      <c r="K177" s="58">
        <f t="shared" ca="1" si="16"/>
        <v>120.82409308692677</v>
      </c>
      <c r="Q177" s="50"/>
      <c r="R177" s="50"/>
    </row>
    <row r="178" spans="4:18" s="5" customFormat="1" x14ac:dyDescent="0.45">
      <c r="D178" s="53">
        <f t="shared" si="12"/>
        <v>199</v>
      </c>
      <c r="F178" s="53" t="str">
        <f t="shared" si="13"/>
        <v xml:space="preserve"> , </v>
      </c>
      <c r="I178" s="7">
        <f t="shared" ca="1" si="17"/>
        <v>44131</v>
      </c>
      <c r="K178" s="43">
        <f t="shared" ca="1" si="16"/>
        <v>120.82409308692677</v>
      </c>
      <c r="Q178" s="48"/>
      <c r="R178" s="48"/>
    </row>
    <row r="179" spans="4:18" s="8" customFormat="1" x14ac:dyDescent="0.45">
      <c r="D179" s="53">
        <f t="shared" si="12"/>
        <v>199</v>
      </c>
      <c r="F179" s="53" t="str">
        <f t="shared" si="13"/>
        <v xml:space="preserve"> , </v>
      </c>
      <c r="I179" s="57">
        <f t="shared" ca="1" si="17"/>
        <v>44131</v>
      </c>
      <c r="K179" s="58">
        <f t="shared" ca="1" si="16"/>
        <v>120.82409308692677</v>
      </c>
      <c r="Q179" s="50"/>
      <c r="R179" s="50"/>
    </row>
    <row r="180" spans="4:18" s="5" customFormat="1" x14ac:dyDescent="0.45">
      <c r="D180" s="53">
        <f t="shared" si="12"/>
        <v>199</v>
      </c>
      <c r="F180" s="53" t="str">
        <f t="shared" si="13"/>
        <v xml:space="preserve"> , </v>
      </c>
      <c r="I180" s="7">
        <f t="shared" ca="1" si="17"/>
        <v>44131</v>
      </c>
      <c r="K180" s="43">
        <f ca="1">(I180-J180)/365.25</f>
        <v>120.82409308692677</v>
      </c>
      <c r="Q180" s="48"/>
      <c r="R180" s="48"/>
    </row>
    <row r="181" spans="4:18" s="8" customFormat="1" x14ac:dyDescent="0.45">
      <c r="D181" s="53">
        <f t="shared" si="12"/>
        <v>199</v>
      </c>
      <c r="F181" s="53" t="str">
        <f t="shared" si="13"/>
        <v xml:space="preserve"> , </v>
      </c>
      <c r="I181" s="57">
        <f t="shared" ca="1" si="17"/>
        <v>44131</v>
      </c>
      <c r="K181" s="58">
        <f t="shared" ref="K181:K200" ca="1" si="18">(I181-J181)/365.25</f>
        <v>120.82409308692677</v>
      </c>
      <c r="Q181" s="50"/>
      <c r="R181" s="50"/>
    </row>
    <row r="182" spans="4:18" s="5" customFormat="1" x14ac:dyDescent="0.45">
      <c r="D182" s="53">
        <f t="shared" si="12"/>
        <v>199</v>
      </c>
      <c r="F182" s="53" t="str">
        <f>CONCATENATE(G182," , ",H182)</f>
        <v xml:space="preserve"> , </v>
      </c>
      <c r="I182" s="7">
        <f t="shared" ca="1" si="17"/>
        <v>44131</v>
      </c>
      <c r="K182" s="43">
        <f t="shared" ca="1" si="18"/>
        <v>120.82409308692677</v>
      </c>
      <c r="Q182" s="48"/>
      <c r="R182" s="48"/>
    </row>
    <row r="183" spans="4:18" s="8" customFormat="1" x14ac:dyDescent="0.45">
      <c r="D183" s="53">
        <f t="shared" si="12"/>
        <v>199</v>
      </c>
      <c r="F183" s="53" t="str">
        <f t="shared" ref="F183:F200" si="19">CONCATENATE(G183," , ",H183)</f>
        <v xml:space="preserve"> , </v>
      </c>
      <c r="I183" s="57">
        <f t="shared" ca="1" si="17"/>
        <v>44131</v>
      </c>
      <c r="K183" s="58">
        <f t="shared" ca="1" si="18"/>
        <v>120.82409308692677</v>
      </c>
      <c r="Q183" s="50"/>
      <c r="R183" s="50"/>
    </row>
    <row r="184" spans="4:18" s="5" customFormat="1" x14ac:dyDescent="0.45">
      <c r="D184" s="53">
        <f t="shared" si="12"/>
        <v>199</v>
      </c>
      <c r="F184" s="53" t="str">
        <f t="shared" si="19"/>
        <v xml:space="preserve"> , </v>
      </c>
      <c r="I184" s="7">
        <f t="shared" ca="1" si="17"/>
        <v>44131</v>
      </c>
      <c r="K184" s="43">
        <f t="shared" ca="1" si="18"/>
        <v>120.82409308692677</v>
      </c>
      <c r="Q184" s="48"/>
      <c r="R184" s="48"/>
    </row>
    <row r="185" spans="4:18" s="8" customFormat="1" x14ac:dyDescent="0.45">
      <c r="D185" s="53">
        <f t="shared" si="12"/>
        <v>199</v>
      </c>
      <c r="F185" s="53" t="str">
        <f t="shared" si="19"/>
        <v xml:space="preserve"> , </v>
      </c>
      <c r="I185" s="57">
        <f t="shared" ca="1" si="17"/>
        <v>44131</v>
      </c>
      <c r="K185" s="58">
        <f t="shared" ca="1" si="18"/>
        <v>120.82409308692677</v>
      </c>
      <c r="Q185" s="50"/>
      <c r="R185" s="50"/>
    </row>
    <row r="186" spans="4:18" s="5" customFormat="1" x14ac:dyDescent="0.45">
      <c r="D186" s="53">
        <f t="shared" si="12"/>
        <v>199</v>
      </c>
      <c r="F186" s="53" t="str">
        <f t="shared" si="19"/>
        <v xml:space="preserve"> , </v>
      </c>
      <c r="I186" s="7">
        <f t="shared" ca="1" si="17"/>
        <v>44131</v>
      </c>
      <c r="K186" s="43">
        <f t="shared" ca="1" si="18"/>
        <v>120.82409308692677</v>
      </c>
      <c r="Q186" s="48"/>
      <c r="R186" s="48"/>
    </row>
    <row r="187" spans="4:18" s="8" customFormat="1" x14ac:dyDescent="0.45">
      <c r="D187" s="53">
        <f t="shared" si="12"/>
        <v>199</v>
      </c>
      <c r="F187" s="53" t="str">
        <f t="shared" si="19"/>
        <v xml:space="preserve"> , </v>
      </c>
      <c r="I187" s="57">
        <f t="shared" ca="1" si="17"/>
        <v>44131</v>
      </c>
      <c r="K187" s="58">
        <f t="shared" ca="1" si="18"/>
        <v>120.82409308692677</v>
      </c>
      <c r="Q187" s="50"/>
      <c r="R187" s="50"/>
    </row>
    <row r="188" spans="4:18" s="5" customFormat="1" x14ac:dyDescent="0.45">
      <c r="D188" s="53">
        <f t="shared" si="12"/>
        <v>199</v>
      </c>
      <c r="F188" s="53" t="str">
        <f t="shared" si="19"/>
        <v xml:space="preserve"> , </v>
      </c>
      <c r="I188" s="7">
        <f t="shared" ca="1" si="17"/>
        <v>44131</v>
      </c>
      <c r="K188" s="43">
        <f t="shared" ca="1" si="18"/>
        <v>120.82409308692677</v>
      </c>
      <c r="Q188" s="48"/>
      <c r="R188" s="48"/>
    </row>
    <row r="189" spans="4:18" s="8" customFormat="1" x14ac:dyDescent="0.45">
      <c r="D189" s="53">
        <f t="shared" si="12"/>
        <v>199</v>
      </c>
      <c r="F189" s="53" t="str">
        <f t="shared" si="19"/>
        <v xml:space="preserve"> , </v>
      </c>
      <c r="I189" s="57">
        <f t="shared" ca="1" si="17"/>
        <v>44131</v>
      </c>
      <c r="K189" s="58">
        <f t="shared" ca="1" si="18"/>
        <v>120.82409308692677</v>
      </c>
      <c r="Q189" s="50"/>
      <c r="R189" s="50"/>
    </row>
    <row r="190" spans="4:18" s="5" customFormat="1" x14ac:dyDescent="0.45">
      <c r="D190" s="53">
        <f t="shared" si="12"/>
        <v>199</v>
      </c>
      <c r="F190" s="53" t="str">
        <f t="shared" si="19"/>
        <v xml:space="preserve"> , </v>
      </c>
      <c r="I190" s="7">
        <f t="shared" ca="1" si="17"/>
        <v>44131</v>
      </c>
      <c r="K190" s="43">
        <f t="shared" ca="1" si="18"/>
        <v>120.82409308692677</v>
      </c>
      <c r="Q190" s="48"/>
      <c r="R190" s="48"/>
    </row>
    <row r="191" spans="4:18" s="8" customFormat="1" x14ac:dyDescent="0.45">
      <c r="D191" s="53">
        <f t="shared" si="12"/>
        <v>199</v>
      </c>
      <c r="F191" s="53" t="str">
        <f t="shared" si="19"/>
        <v xml:space="preserve"> , </v>
      </c>
      <c r="I191" s="57">
        <f t="shared" ca="1" si="17"/>
        <v>44131</v>
      </c>
      <c r="K191" s="58">
        <f t="shared" ca="1" si="18"/>
        <v>120.82409308692677</v>
      </c>
      <c r="Q191" s="50"/>
      <c r="R191" s="50"/>
    </row>
    <row r="192" spans="4:18" s="5" customFormat="1" x14ac:dyDescent="0.45">
      <c r="D192" s="53">
        <f t="shared" si="12"/>
        <v>199</v>
      </c>
      <c r="F192" s="53" t="str">
        <f t="shared" si="19"/>
        <v xml:space="preserve"> , </v>
      </c>
      <c r="I192" s="7">
        <f t="shared" ca="1" si="17"/>
        <v>44131</v>
      </c>
      <c r="K192" s="43">
        <f t="shared" ca="1" si="18"/>
        <v>120.82409308692677</v>
      </c>
      <c r="Q192" s="48"/>
      <c r="R192" s="48"/>
    </row>
    <row r="193" spans="1:36" s="8" customFormat="1" x14ac:dyDescent="0.45">
      <c r="D193" s="53">
        <f t="shared" si="12"/>
        <v>199</v>
      </c>
      <c r="F193" s="53" t="str">
        <f t="shared" si="19"/>
        <v xml:space="preserve"> , </v>
      </c>
      <c r="I193" s="57">
        <f t="shared" ca="1" si="17"/>
        <v>44131</v>
      </c>
      <c r="K193" s="58">
        <f t="shared" ca="1" si="18"/>
        <v>120.82409308692677</v>
      </c>
      <c r="Q193" s="50"/>
      <c r="R193" s="50"/>
    </row>
    <row r="194" spans="1:36" s="5" customFormat="1" x14ac:dyDescent="0.45">
      <c r="D194" s="53">
        <f t="shared" ref="D194:D200" si="20">COUNTIF($F$2:$F$200,F195)</f>
        <v>199</v>
      </c>
      <c r="F194" s="53" t="str">
        <f t="shared" si="19"/>
        <v xml:space="preserve"> , </v>
      </c>
      <c r="I194" s="7">
        <f t="shared" ca="1" si="17"/>
        <v>44131</v>
      </c>
      <c r="K194" s="43">
        <f t="shared" ca="1" si="18"/>
        <v>120.82409308692677</v>
      </c>
      <c r="Q194" s="48"/>
      <c r="R194" s="48"/>
    </row>
    <row r="195" spans="1:36" s="8" customFormat="1" x14ac:dyDescent="0.45">
      <c r="D195" s="53">
        <f t="shared" si="20"/>
        <v>199</v>
      </c>
      <c r="F195" s="53" t="str">
        <f t="shared" si="19"/>
        <v xml:space="preserve"> , </v>
      </c>
      <c r="I195" s="57">
        <f t="shared" ca="1" si="17"/>
        <v>44131</v>
      </c>
      <c r="K195" s="58">
        <f t="shared" ca="1" si="18"/>
        <v>120.82409308692677</v>
      </c>
      <c r="Q195" s="50"/>
      <c r="R195" s="50"/>
    </row>
    <row r="196" spans="1:36" s="5" customFormat="1" x14ac:dyDescent="0.45">
      <c r="D196" s="53">
        <f t="shared" si="20"/>
        <v>199</v>
      </c>
      <c r="F196" s="53" t="str">
        <f t="shared" si="19"/>
        <v xml:space="preserve"> , </v>
      </c>
      <c r="I196" s="7">
        <f t="shared" ca="1" si="17"/>
        <v>44131</v>
      </c>
      <c r="K196" s="43">
        <f t="shared" ca="1" si="18"/>
        <v>120.82409308692677</v>
      </c>
      <c r="Q196" s="48"/>
      <c r="R196" s="48"/>
    </row>
    <row r="197" spans="1:36" s="8" customFormat="1" x14ac:dyDescent="0.45">
      <c r="D197" s="53">
        <f t="shared" si="20"/>
        <v>199</v>
      </c>
      <c r="F197" s="53" t="str">
        <f t="shared" si="19"/>
        <v xml:space="preserve"> , </v>
      </c>
      <c r="I197" s="57">
        <f t="shared" ca="1" si="17"/>
        <v>44131</v>
      </c>
      <c r="K197" s="58">
        <f t="shared" ca="1" si="18"/>
        <v>120.82409308692677</v>
      </c>
      <c r="Q197" s="50"/>
      <c r="R197" s="50"/>
    </row>
    <row r="198" spans="1:36" s="5" customFormat="1" x14ac:dyDescent="0.45">
      <c r="D198" s="53">
        <f t="shared" si="20"/>
        <v>199</v>
      </c>
      <c r="F198" s="53" t="str">
        <f t="shared" si="19"/>
        <v xml:space="preserve"> , </v>
      </c>
      <c r="I198" s="7">
        <f t="shared" ca="1" si="17"/>
        <v>44131</v>
      </c>
      <c r="K198" s="43">
        <f t="shared" ca="1" si="18"/>
        <v>120.82409308692677</v>
      </c>
      <c r="Q198" s="48"/>
      <c r="R198" s="48"/>
    </row>
    <row r="199" spans="1:36" s="8" customFormat="1" x14ac:dyDescent="0.45">
      <c r="D199" s="53">
        <f t="shared" si="20"/>
        <v>199</v>
      </c>
      <c r="F199" s="53" t="str">
        <f t="shared" si="19"/>
        <v xml:space="preserve"> , </v>
      </c>
      <c r="I199" s="57">
        <f t="shared" ca="1" si="17"/>
        <v>44131</v>
      </c>
      <c r="K199" s="58">
        <f t="shared" ca="1" si="18"/>
        <v>120.82409308692677</v>
      </c>
      <c r="Q199" s="50"/>
      <c r="R199" s="50"/>
    </row>
    <row r="200" spans="1:36" s="5" customFormat="1" x14ac:dyDescent="0.45">
      <c r="D200" s="53">
        <f t="shared" si="20"/>
        <v>0</v>
      </c>
      <c r="F200" s="53" t="str">
        <f t="shared" si="19"/>
        <v xml:space="preserve"> , </v>
      </c>
      <c r="I200" s="7">
        <f t="shared" ca="1" si="17"/>
        <v>44131</v>
      </c>
      <c r="K200" s="43">
        <f t="shared" ca="1" si="18"/>
        <v>120.82409308692677</v>
      </c>
      <c r="Q200" s="48"/>
      <c r="R200" s="48"/>
    </row>
    <row r="201" spans="1:36" s="11" customFormat="1" x14ac:dyDescent="0.45">
      <c r="A201" s="10" t="s">
        <v>249</v>
      </c>
      <c r="K201" s="44"/>
      <c r="Q201" s="51"/>
      <c r="R201" s="51"/>
    </row>
    <row r="202" spans="1:36" s="6" customFormat="1" x14ac:dyDescent="0.45">
      <c r="K202" s="45"/>
      <c r="Q202" s="52"/>
      <c r="R202" s="52"/>
    </row>
    <row r="203" spans="1:36" s="6" customFormat="1" x14ac:dyDescent="0.45">
      <c r="A203" s="6">
        <f>COUNTIF(A2:A200,"&gt;0")</f>
        <v>0</v>
      </c>
      <c r="B203" s="6">
        <f>COUNTIF(B2:B200, "=Sunday")</f>
        <v>0</v>
      </c>
      <c r="C203" s="6">
        <f>COUNTIF(C2:C200,"*Block A*")</f>
        <v>0</v>
      </c>
      <c r="K203" s="45">
        <f ca="1">COUNTIFS(K2:K200,"&gt;0",K2:K200,"&lt;13")</f>
        <v>0</v>
      </c>
      <c r="L203" s="6">
        <f>COUNTIF(L2:L200,"W")</f>
        <v>0</v>
      </c>
      <c r="M203" s="6">
        <f>COUNTIF(M2:M200,"M")</f>
        <v>0</v>
      </c>
      <c r="N203" s="6">
        <f>COUNTIF(N2:N200,"Alachua")</f>
        <v>0</v>
      </c>
      <c r="O203" s="6">
        <f>COUNTIF(O2:O200,"NW")</f>
        <v>0</v>
      </c>
      <c r="P203" s="6">
        <f>COUNTIF(P2:P200, "ASO - A")</f>
        <v>0</v>
      </c>
      <c r="Q203" s="52" t="e">
        <f>AVERAGE(Q2:Q200)</f>
        <v>#DIV/0!</v>
      </c>
      <c r="R203" s="52" t="e">
        <f>AVERAGE(R2:R200)</f>
        <v>#DIV/0!</v>
      </c>
      <c r="S203" s="6">
        <f>COUNTIF(S2:S200, "Armed Disturbance")</f>
        <v>0</v>
      </c>
      <c r="T203" s="6">
        <f>COUNTIF(T2:T200, "Armed Disturbance")</f>
        <v>0</v>
      </c>
      <c r="U203" s="6">
        <f>COUNTIF(U2:U200,"Y")</f>
        <v>0</v>
      </c>
      <c r="V203" s="6">
        <f>COUNTIF(V2:V200,"Y")</f>
        <v>0</v>
      </c>
      <c r="W203" s="6">
        <f>COUNTIF(W2:W200,"Y")</f>
        <v>0</v>
      </c>
      <c r="Y203" s="6">
        <f>COUNTIF(X2:Y200, "anxiety")</f>
        <v>0</v>
      </c>
      <c r="Z203" s="6">
        <f>COUNTIF(Z2:Z200, "Y")</f>
        <v>0</v>
      </c>
      <c r="AA203" s="6">
        <f>COUNTIF(AA2:AA200, "Y")</f>
        <v>0</v>
      </c>
      <c r="AC203" s="6">
        <f>COUNTIF(AC2:AC200,"Y")</f>
        <v>0</v>
      </c>
      <c r="AD203" s="6">
        <f>COUNTIF(AD2:AD200,"Y")</f>
        <v>0</v>
      </c>
      <c r="AE203" s="6">
        <f>COUNTIF(AE2:AE200,"Y")</f>
        <v>0</v>
      </c>
      <c r="AF203" s="6">
        <f>COUNTIF(AF2:AF200,"N/A")</f>
        <v>0</v>
      </c>
      <c r="AG203" s="6">
        <f>COUNTIF(AG2:AG200,"Meridian")</f>
        <v>0</v>
      </c>
      <c r="AH203" s="6">
        <f>COUNTIF(AH2:AH200,"Y")</f>
        <v>0</v>
      </c>
      <c r="AI203" s="6">
        <f>COUNTIF(AI2:AI200,"Y")</f>
        <v>0</v>
      </c>
      <c r="AJ203" s="6">
        <f>COUNTIF(AJ2:AJ200,"Y")</f>
        <v>0</v>
      </c>
    </row>
    <row r="204" spans="1:36" s="6" customFormat="1" x14ac:dyDescent="0.45">
      <c r="B204" s="6">
        <f>COUNTIF(B4:B201, "=Monday")</f>
        <v>0</v>
      </c>
      <c r="C204" s="6">
        <f>COUNTIF(C2:C200,"*Block B*")</f>
        <v>0</v>
      </c>
      <c r="K204" s="45">
        <f ca="1">COUNTIFS(K2:K200,"&gt;12",K2:K200,"&lt;18")</f>
        <v>0</v>
      </c>
      <c r="L204" s="6">
        <f>COUNTIF(L2:L200,"B")</f>
        <v>0</v>
      </c>
      <c r="M204" s="6">
        <f>COUNTIF(M2:M200,"F")</f>
        <v>0</v>
      </c>
      <c r="N204" s="6">
        <f>COUNTIF(N2:N200,"Archer")</f>
        <v>0</v>
      </c>
      <c r="O204" s="6">
        <f>COUNTIF(O2:O200,"SW")</f>
        <v>0</v>
      </c>
      <c r="P204" s="6">
        <f>COUNTIF(P2:P200, "ASO - B")</f>
        <v>0</v>
      </c>
      <c r="Q204" s="52"/>
      <c r="R204" s="52"/>
      <c r="S204" s="6">
        <f>COUNTIF(S2:S200, "Assist Citizen")</f>
        <v>0</v>
      </c>
      <c r="T204" s="6">
        <f>COUNTIF(T2:T200, "Assist Citizen")</f>
        <v>0</v>
      </c>
      <c r="U204" s="6">
        <f>COUNTIF(U2:U200,"N")</f>
        <v>0</v>
      </c>
      <c r="V204" s="6">
        <f>COUNTIF(V2:V200,"N")</f>
        <v>0</v>
      </c>
      <c r="W204" s="6">
        <f>COUNTIF(W2:W200,"n")</f>
        <v>0</v>
      </c>
      <c r="Y204" s="6">
        <f>COUNTIF(X2:Y200, "Bipolar")</f>
        <v>0</v>
      </c>
      <c r="Z204" s="6">
        <f>COUNTIF(Z2:Z200, "N")</f>
        <v>0</v>
      </c>
      <c r="AA204" s="6">
        <f>COUNTIF(AA2:AA200, "N")</f>
        <v>0</v>
      </c>
      <c r="AC204" s="6">
        <f>COUNTIF(AC2:AC200,"N")</f>
        <v>0</v>
      </c>
      <c r="AD204" s="6">
        <f>COUNTIF(AD2:AD200,"N")</f>
        <v>0</v>
      </c>
      <c r="AE204" s="6">
        <f>COUNTIF(AE2:AE200,"N")</f>
        <v>0</v>
      </c>
      <c r="AF204" s="6">
        <f>COUNTIF(AF2:AF200,"BA")</f>
        <v>0</v>
      </c>
      <c r="AG204" s="6">
        <f>COUNTIF(AG2:AG200,"NFRMC")</f>
        <v>0</v>
      </c>
      <c r="AH204" s="6">
        <f>COUNTIF(AH2:AH200,"N")</f>
        <v>0</v>
      </c>
      <c r="AI204" s="6">
        <f>COUNTIF(AI2:AI200,"N")</f>
        <v>0</v>
      </c>
      <c r="AJ204" s="6">
        <f>COUNTIF(AJ2:AJ200,"N")</f>
        <v>0</v>
      </c>
    </row>
    <row r="205" spans="1:36" s="6" customFormat="1" x14ac:dyDescent="0.45">
      <c r="B205" s="6">
        <f>COUNTIF(B4:B201, "=Tuesday")</f>
        <v>0</v>
      </c>
      <c r="C205" s="6">
        <f>COUNTIF(C2:C200,"*Block C*")</f>
        <v>0</v>
      </c>
      <c r="K205" s="45">
        <f ca="1">COUNTIFS(K2:K200,"&gt;17",K2:K200,"&lt;26")</f>
        <v>0</v>
      </c>
      <c r="L205" s="6">
        <f>COUNTIF(L2:L200,"A")</f>
        <v>0</v>
      </c>
      <c r="M205" s="6">
        <f>COUNTIF(M2:M200,"Other")</f>
        <v>0</v>
      </c>
      <c r="N205" s="6">
        <f>COUNTIF(N2:N200,"Gainesville")</f>
        <v>0</v>
      </c>
      <c r="O205" s="6">
        <f>COUNTIF(O2:O200,"SE")</f>
        <v>0</v>
      </c>
      <c r="P205" s="6">
        <f>COUNTIF(P2:P200, "ASO - C")</f>
        <v>0</v>
      </c>
      <c r="Q205" s="52"/>
      <c r="R205" s="52"/>
      <c r="S205" s="6">
        <f>COUNTIF(S2:S200, "Baker Act")</f>
        <v>0</v>
      </c>
      <c r="T205" s="6">
        <f>COUNTIF(T2:T200, "Baker Act")</f>
        <v>0</v>
      </c>
      <c r="U205" s="6">
        <f>COUNTIF(U2:U200,"Unknown")</f>
        <v>0</v>
      </c>
      <c r="V205" s="6">
        <f>COUNTIF(V2:V200,"Unknown")</f>
        <v>0</v>
      </c>
      <c r="W205" s="6">
        <f>COUNTIF(W2:W200,"unknown")</f>
        <v>0</v>
      </c>
      <c r="Y205" s="6">
        <f>COUNTIF(X2:Y200, "Depressive")</f>
        <v>0</v>
      </c>
      <c r="Z205" s="6">
        <f>COUNTIF(Z2:Z200, "Unknown")</f>
        <v>0</v>
      </c>
      <c r="AA205" s="6">
        <f>COUNTIF(AA2:AA200, "Unknown")</f>
        <v>0</v>
      </c>
      <c r="AC205" s="6">
        <f>COUNTIF(AC2:AC200,"Unknown")</f>
        <v>0</v>
      </c>
      <c r="AD205" s="6">
        <f>COUNTIF(AD2:AD200,"Unknown")</f>
        <v>0</v>
      </c>
      <c r="AE205" s="6">
        <f>COUNTIF(AE2:AE200,"Unknown")</f>
        <v>0</v>
      </c>
      <c r="AF205" s="6">
        <f>COUNTIF(AF2:AF200,"Medical")</f>
        <v>0</v>
      </c>
      <c r="AG205" s="6">
        <f>COUNTIF(AG2:AG200,"Shands")</f>
        <v>0</v>
      </c>
      <c r="AH205" s="6">
        <f>COUNTIF(AH2:AH200,"Unknown")</f>
        <v>0</v>
      </c>
      <c r="AI205" s="6">
        <f>COUNTIF(AI2:AI200,"Unknown")</f>
        <v>0</v>
      </c>
      <c r="AJ205" s="6">
        <f>COUNTIF(AJ2:AJ200,"Unknown")</f>
        <v>0</v>
      </c>
    </row>
    <row r="206" spans="1:36" s="6" customFormat="1" x14ac:dyDescent="0.45">
      <c r="B206" s="6">
        <f>COUNTIF(B4:B201, "=Wednesday")</f>
        <v>0</v>
      </c>
      <c r="C206" s="6">
        <f>COUNTIF(C2:C200,"*Block D*")</f>
        <v>0</v>
      </c>
      <c r="K206" s="45">
        <f ca="1">COUNTIFS(K2:K200,"&gt;25",K2:K200,"&lt;41")</f>
        <v>0</v>
      </c>
      <c r="L206" s="6">
        <f>COUNTIF(L2:L200,"H")</f>
        <v>0</v>
      </c>
      <c r="N206" s="6">
        <f>COUNTIF(N2:N200,"Hawthorne")</f>
        <v>0</v>
      </c>
      <c r="O206" s="6">
        <f>COUNTIF(O2:O200,"NE")</f>
        <v>0</v>
      </c>
      <c r="P206" s="6">
        <f>COUNTIF(P2:P200, "ASO - D")</f>
        <v>0</v>
      </c>
      <c r="Q206" s="52"/>
      <c r="R206" s="52"/>
      <c r="S206" s="6">
        <f>COUNTIF(S2:S200, "Battery")</f>
        <v>0</v>
      </c>
      <c r="T206" s="6">
        <f>COUNTIF(T2:T200, "Battery")</f>
        <v>0</v>
      </c>
      <c r="Y206" s="6">
        <f>COUNTIF(X2:Y200, "Dissociative")</f>
        <v>0</v>
      </c>
      <c r="AF206" s="6">
        <f>COUNTIF(AF2:AF200,"Voluntary")</f>
        <v>0</v>
      </c>
      <c r="AG206" s="6">
        <f>COUNTIF(AG2:AG200,"VA")</f>
        <v>0</v>
      </c>
    </row>
    <row r="207" spans="1:36" s="6" customFormat="1" x14ac:dyDescent="0.45">
      <c r="B207" s="6">
        <f>COUNTIF(B4:B201, "=Thursday")</f>
        <v>0</v>
      </c>
      <c r="C207" s="6">
        <f>COUNTIF(C2:C200,"*Block E*")</f>
        <v>0</v>
      </c>
      <c r="K207" s="45">
        <f ca="1">COUNTIFS(K2:K200,"&gt;40",K2:K200,"&lt;61")</f>
        <v>0</v>
      </c>
      <c r="L207" s="6">
        <f>COUNTIF(L2:L200,"O")</f>
        <v>0</v>
      </c>
      <c r="N207" s="6">
        <f>COUNTIF(N2:N200,"High Springs")</f>
        <v>0</v>
      </c>
      <c r="P207" s="6">
        <f>COUNTIF(P2:P200, "ASO - E")</f>
        <v>0</v>
      </c>
      <c r="Q207" s="52"/>
      <c r="R207" s="52"/>
      <c r="S207" s="6">
        <f>COUNTIF(S2:S200, "Burglary")</f>
        <v>0</v>
      </c>
      <c r="T207" s="6">
        <f>COUNTIF(T2:T200, "Burglary")</f>
        <v>0</v>
      </c>
      <c r="Y207" s="6">
        <f>COUNTIF(X2:Y200, "Obsessive")</f>
        <v>0</v>
      </c>
      <c r="AG207" s="6">
        <f>COUNTIF(AG2:AG200,"Vista")</f>
        <v>0</v>
      </c>
    </row>
    <row r="208" spans="1:36" s="6" customFormat="1" x14ac:dyDescent="0.45">
      <c r="B208" s="6">
        <f>COUNTIF(B4:B201, "=Friday")</f>
        <v>0</v>
      </c>
      <c r="C208" s="6">
        <f>COUNTIF(C2:C200,"*Block F*")</f>
        <v>0</v>
      </c>
      <c r="K208" s="45">
        <f ca="1">COUNTIFS(K2:K200,"&gt;60",K2:K200,"&lt;81")</f>
        <v>0</v>
      </c>
      <c r="N208" s="6">
        <f>COUNTIF(N1:N199,"Jacksonville")</f>
        <v>0</v>
      </c>
      <c r="P208" s="6">
        <f>COUNTIF(P2:P200, "ASO - F")</f>
        <v>0</v>
      </c>
      <c r="Q208" s="52"/>
      <c r="R208" s="52"/>
      <c r="S208" s="6">
        <f>COUNTIF(S2:S200, "Disturbance")</f>
        <v>0</v>
      </c>
      <c r="T208" s="6">
        <f>COUNTIF(T2:T200, "Disturbance")</f>
        <v>0</v>
      </c>
      <c r="Y208" s="6">
        <f>COUNTIF(X2:Y200, "Other")</f>
        <v>0</v>
      </c>
      <c r="AG208" s="6">
        <f>COUNTIF(AG2:AG200,"North")</f>
        <v>0</v>
      </c>
    </row>
    <row r="209" spans="2:33" s="6" customFormat="1" x14ac:dyDescent="0.45">
      <c r="B209" s="6">
        <f>COUNTIF(B4:B201, "=Saturday")</f>
        <v>0</v>
      </c>
      <c r="K209" s="45">
        <f ca="1">COUNTIFS(K2:K200,"&gt;80",K2:K200,"&lt;111")</f>
        <v>0</v>
      </c>
      <c r="N209" s="6">
        <f>COUNTIF(N2:N200,"Jonesville")</f>
        <v>0</v>
      </c>
      <c r="P209" s="6">
        <f>COUNTIF(P2:P200, "ASO - G")</f>
        <v>0</v>
      </c>
      <c r="Q209" s="52"/>
      <c r="R209" s="52"/>
      <c r="S209" s="6">
        <f>COUNTIF(S2:S200, "Domestic")</f>
        <v>0</v>
      </c>
      <c r="T209" s="6">
        <f>COUNTIF(T2:T200, "Domestic")</f>
        <v>0</v>
      </c>
      <c r="Y209" s="6">
        <f>COUNTIF(X2:Y200, "Personality")</f>
        <v>0</v>
      </c>
      <c r="AG209" s="6">
        <f>COUNTIF(AG2:AG200,"South")</f>
        <v>0</v>
      </c>
    </row>
    <row r="210" spans="2:33" s="6" customFormat="1" x14ac:dyDescent="0.45">
      <c r="K210" s="45"/>
      <c r="N210" s="6">
        <f>COUNTIF(N2:N200,"Lacrosse")</f>
        <v>0</v>
      </c>
      <c r="P210" s="6">
        <f>COUNTIF(P2:P200, "ASO - H")</f>
        <v>0</v>
      </c>
      <c r="Q210" s="52"/>
      <c r="R210" s="52"/>
      <c r="S210" s="6">
        <f>COUNTIF(S2:S200, "Medical Emergency")</f>
        <v>0</v>
      </c>
      <c r="T210" s="6">
        <f>COUNTIF(T2:T200, "Medical Emergency")</f>
        <v>0</v>
      </c>
      <c r="Y210" s="6">
        <f>COUNTIF(X2:Y200, "Schizophrenia")</f>
        <v>0</v>
      </c>
      <c r="AG210" s="6">
        <f>COUNTIF(AG2:AG200,"UF Health")</f>
        <v>0</v>
      </c>
    </row>
    <row r="211" spans="2:33" s="6" customFormat="1" x14ac:dyDescent="0.45">
      <c r="K211" s="45"/>
      <c r="N211" s="6">
        <f>COUNTIF(N2:N200,"Lochloosa")</f>
        <v>0</v>
      </c>
      <c r="P211" s="6">
        <f>COUNTIF(P2:P200, "ASO - I")</f>
        <v>0</v>
      </c>
      <c r="Q211" s="52"/>
      <c r="R211" s="52"/>
      <c r="S211" s="6">
        <f>COUNTIF(S2:S200, "Mental Health Crisis Situation ")</f>
        <v>0</v>
      </c>
      <c r="T211" s="6">
        <f>COUNTIF(T2:T200, "Mental Health Crisis Situation ")</f>
        <v>0</v>
      </c>
      <c r="Y211" s="6">
        <f>COUNTIF(X2:Y200, "Somatic")</f>
        <v>0</v>
      </c>
      <c r="AG211" s="6">
        <f>COUNTIF(AG2:AG200,"Baptist")</f>
        <v>0</v>
      </c>
    </row>
    <row r="212" spans="2:33" s="6" customFormat="1" x14ac:dyDescent="0.45">
      <c r="K212" s="45"/>
      <c r="N212" s="6">
        <f>COUNTIF(N2:N200,"Orange Heights")</f>
        <v>0</v>
      </c>
      <c r="P212" s="6">
        <f>COUNTIF(P2:P200, "ASO - J")</f>
        <v>0</v>
      </c>
      <c r="Q212" s="52"/>
      <c r="R212" s="52"/>
      <c r="S212" s="6">
        <f>COUNTIF(S2:S200, "Other")</f>
        <v>0</v>
      </c>
      <c r="T212" s="6">
        <f>COUNTIF(T2:T200, "Other")</f>
        <v>0</v>
      </c>
      <c r="Y212" s="6">
        <f>COUNTIF(X2:Y200, "Substance")</f>
        <v>0</v>
      </c>
      <c r="AG212" s="6">
        <f>COUNTIF(AG2:AG200,"Riverpoint")</f>
        <v>0</v>
      </c>
    </row>
    <row r="213" spans="2:33" s="6" customFormat="1" x14ac:dyDescent="0.45">
      <c r="K213" s="45"/>
      <c r="N213" s="6">
        <f>COUNTIF(N2:N200,"Micanopy")</f>
        <v>0</v>
      </c>
      <c r="P213" s="6">
        <f>COUNTIF(P2:P200, "ASO - M")</f>
        <v>0</v>
      </c>
      <c r="Q213" s="52"/>
      <c r="R213" s="52"/>
      <c r="S213" s="6">
        <f>COUNTIF(S2:S200, "S20")</f>
        <v>0</v>
      </c>
      <c r="T213" s="6">
        <f>COUNTIF(T2:T200, "S20")</f>
        <v>0</v>
      </c>
      <c r="Y213" s="6">
        <f>COUNTIF(X2:Y200, "Trauma")</f>
        <v>0</v>
      </c>
      <c r="AG213" s="6">
        <f>COUNTIF(AG2:AG200,"Wekiva")</f>
        <v>0</v>
      </c>
    </row>
    <row r="214" spans="2:33" s="6" customFormat="1" x14ac:dyDescent="0.45">
      <c r="K214" s="45"/>
      <c r="N214" s="6">
        <f>COUNTIF(N2:N200,"Monteocha")</f>
        <v>0</v>
      </c>
      <c r="P214" s="6">
        <f>COUNTIF(P2:P200, "GPD")</f>
        <v>0</v>
      </c>
      <c r="Q214" s="52"/>
      <c r="R214" s="52"/>
      <c r="S214" s="6">
        <f>COUNTIF(S2:S200, "Suicide Attempt")</f>
        <v>0</v>
      </c>
      <c r="T214" s="6">
        <f>COUNTIF(T2:T200, "Suicide Attempt")</f>
        <v>0</v>
      </c>
      <c r="Y214" s="6">
        <f>COUNTIF(X2:Y200, "Unknown")</f>
        <v>0</v>
      </c>
      <c r="AG214" s="6">
        <f>COUNTIF(AG2:AG200,"Memorial")</f>
        <v>0</v>
      </c>
    </row>
    <row r="215" spans="2:33" s="6" customFormat="1" x14ac:dyDescent="0.45">
      <c r="K215" s="45"/>
      <c r="N215" s="6">
        <f>COUNTIF(N2:N200,"Newberry")</f>
        <v>0</v>
      </c>
      <c r="P215" s="6">
        <f>COUNTIF(P2:P200, "Other")</f>
        <v>0</v>
      </c>
      <c r="Q215" s="52"/>
      <c r="R215" s="52"/>
      <c r="S215" s="6">
        <f>COUNTIF(S2:S200, "Suspicious Activity")</f>
        <v>0</v>
      </c>
      <c r="T215" s="6">
        <f>COUNTIF(T2:T200, "Suspicious Activity")</f>
        <v>0</v>
      </c>
      <c r="AG215" s="6">
        <f>COUNTIF(AG2:AG200,"Gateway")</f>
        <v>0</v>
      </c>
    </row>
    <row r="216" spans="2:33" s="6" customFormat="1" x14ac:dyDescent="0.45">
      <c r="K216" s="45"/>
      <c r="N216" s="6">
        <f>COUNTIF(N2:N200,"Waldo")</f>
        <v>0</v>
      </c>
      <c r="P216" s="6">
        <f>COUNTIF(P2:P200, "HSPD")</f>
        <v>0</v>
      </c>
      <c r="Q216" s="52"/>
      <c r="R216" s="52"/>
      <c r="S216" s="6">
        <f>COUNTIF(S2:S200, "Theft")</f>
        <v>0</v>
      </c>
      <c r="T216" s="6">
        <f>COUNTIF(T2:T200, "Theft")</f>
        <v>0</v>
      </c>
    </row>
    <row r="217" spans="2:33" s="6" customFormat="1" x14ac:dyDescent="0.45">
      <c r="K217" s="45"/>
      <c r="P217" s="6">
        <f>COUNTIF(P2:P200, "APD")</f>
        <v>0</v>
      </c>
      <c r="Q217" s="52"/>
      <c r="R217" s="52"/>
      <c r="S217" s="6">
        <f>COUNTIF(S2:S200, "Trespassing")</f>
        <v>0</v>
      </c>
      <c r="T217" s="6">
        <f>COUNTIF(T2:T200, "Trespassing")</f>
        <v>0</v>
      </c>
    </row>
    <row r="218" spans="2:33" s="6" customFormat="1" x14ac:dyDescent="0.45">
      <c r="K218" s="45"/>
      <c r="P218" s="6">
        <f>COUNTIF(P2:P200, "UPD")</f>
        <v>0</v>
      </c>
      <c r="Q218" s="52"/>
      <c r="R218" s="52"/>
      <c r="S218" s="6">
        <f>COUNTIF(S2:S200, "Well Being Check")</f>
        <v>0</v>
      </c>
      <c r="T218" s="6">
        <f>COUNTIF(T2:T200, "Well Being Check")</f>
        <v>0</v>
      </c>
    </row>
    <row r="219" spans="2:33" s="6" customFormat="1" x14ac:dyDescent="0.45">
      <c r="K219" s="45"/>
      <c r="P219" s="6">
        <f>COUNTIF(P2:P200, "VA")</f>
        <v>0</v>
      </c>
      <c r="Q219" s="52"/>
      <c r="R219" s="52"/>
    </row>
    <row r="220" spans="2:33" x14ac:dyDescent="0.45">
      <c r="N220" s="6"/>
    </row>
  </sheetData>
  <conditionalFormatting sqref="AF1 AF201:AF1048576">
    <cfRule type="containsText" priority="3" operator="containsText" text="BA / MA (LEO)">
      <formula>NOT(ISERROR(SEARCH("BA / MA (LEO)",AF1)))</formula>
    </cfRule>
  </conditionalFormatting>
  <conditionalFormatting sqref="AF2:AF200">
    <cfRule type="containsText" dxfId="8" priority="1" operator="containsText" text="BA / MA (LEO)">
      <formula>NOT(ISERROR(SEARCH("BA / MA (LEO)",AF2)))</formula>
    </cfRule>
    <cfRule type="containsText" priority="2" operator="containsText" text="BA / MA (LEO)">
      <formula>NOT(ISERROR(SEARCH("BA / MA (LEO)",AF2)))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3">
        <x14:dataValidation type="list" allowBlank="1" showInputMessage="1" showErrorMessage="1" xr:uid="{00000000-0002-0000-0400-000000000000}">
          <x14:formula1>
            <xm:f>'Statistics &amp; Lists'!$B$8:$B$14</xm:f>
          </x14:formula1>
          <xm:sqref>B2:B200</xm:sqref>
        </x14:dataValidation>
        <x14:dataValidation type="list" allowBlank="1" showInputMessage="1" showErrorMessage="1" xr:uid="{00000000-0002-0000-0400-000001000000}">
          <x14:formula1>
            <xm:f>'Statistics &amp; Lists'!$B$26:$B$31</xm:f>
          </x14:formula1>
          <xm:sqref>C2:C200</xm:sqref>
        </x14:dataValidation>
        <x14:dataValidation type="list" allowBlank="1" showInputMessage="1" showErrorMessage="1" xr:uid="{00000000-0002-0000-0400-000002000000}">
          <x14:formula1>
            <xm:f>'Statistics &amp; Lists'!$B$33:$B$37</xm:f>
          </x14:formula1>
          <xm:sqref>L2:L200</xm:sqref>
        </x14:dataValidation>
        <x14:dataValidation type="list" allowBlank="1" showInputMessage="1" showErrorMessage="1" xr:uid="{00000000-0002-0000-0400-000003000000}">
          <x14:formula1>
            <xm:f>'Statistics &amp; Lists'!$B$46:$B$48</xm:f>
          </x14:formula1>
          <xm:sqref>M2:M200</xm:sqref>
        </x14:dataValidation>
        <x14:dataValidation type="list" allowBlank="1" showInputMessage="1" showErrorMessage="1" xr:uid="{00000000-0002-0000-0400-000004000000}">
          <x14:formula1>
            <xm:f>'Statistics &amp; Lists'!$B$65:$B$67</xm:f>
          </x14:formula1>
          <xm:sqref>U2:U200</xm:sqref>
        </x14:dataValidation>
        <x14:dataValidation type="list" allowBlank="1" showInputMessage="1" showErrorMessage="1" xr:uid="{00000000-0002-0000-0400-000005000000}">
          <x14:formula1>
            <xm:f>'Statistics &amp; Lists'!$B$70:$B$72</xm:f>
          </x14:formula1>
          <xm:sqref>V2:V200</xm:sqref>
        </x14:dataValidation>
        <x14:dataValidation type="list" allowBlank="1" showInputMessage="1" showErrorMessage="1" xr:uid="{00000000-0002-0000-0400-000006000000}">
          <x14:formula1>
            <xm:f>'Statistics &amp; Lists'!$B$75:$B$77</xm:f>
          </x14:formula1>
          <xm:sqref>W2:W200</xm:sqref>
        </x14:dataValidation>
        <x14:dataValidation type="list" allowBlank="1" showInputMessage="1" showErrorMessage="1" xr:uid="{00000000-0002-0000-0400-000007000000}">
          <x14:formula1>
            <xm:f>'Statistics &amp; Lists'!$B$80:$B$93</xm:f>
          </x14:formula1>
          <xm:sqref>N2:N200</xm:sqref>
        </x14:dataValidation>
        <x14:dataValidation type="list" allowBlank="1" showInputMessage="1" showErrorMessage="1" xr:uid="{00000000-0002-0000-0400-000008000000}">
          <x14:formula1>
            <xm:f>'Statistics &amp; Lists'!$B$96:$B$99</xm:f>
          </x14:formula1>
          <xm:sqref>O2:O200</xm:sqref>
        </x14:dataValidation>
        <x14:dataValidation type="list" allowBlank="1" showInputMessage="1" showErrorMessage="1" xr:uid="{00000000-0002-0000-0400-000009000000}">
          <x14:formula1>
            <xm:f>'Statistics &amp; Lists'!$A$102:$A$136</xm:f>
          </x14:formula1>
          <xm:sqref>P2:P200</xm:sqref>
        </x14:dataValidation>
        <x14:dataValidation type="list" allowBlank="1" showInputMessage="1" showErrorMessage="1" xr:uid="{00000000-0002-0000-0400-00000A000000}">
          <x14:formula1>
            <xm:f>'Statistics &amp; Lists'!$B$139:$B$154</xm:f>
          </x14:formula1>
          <xm:sqref>S2:S200</xm:sqref>
        </x14:dataValidation>
        <x14:dataValidation type="list" allowBlank="1" showInputMessage="1" showErrorMessage="1" xr:uid="{00000000-0002-0000-0400-00000B000000}">
          <x14:formula1>
            <xm:f>'Statistics &amp; Lists'!$B$157:$B$172</xm:f>
          </x14:formula1>
          <xm:sqref>T2:T200</xm:sqref>
        </x14:dataValidation>
        <x14:dataValidation type="list" allowBlank="1" showInputMessage="1" showErrorMessage="1" xr:uid="{00000000-0002-0000-0400-00000C000000}">
          <x14:formula1>
            <xm:f>'Statistics &amp; Lists'!$B$197:$B$208</xm:f>
          </x14:formula1>
          <xm:sqref>X2:Y200</xm:sqref>
        </x14:dataValidation>
        <x14:dataValidation type="list" allowBlank="1" showInputMessage="1" showErrorMessage="1" xr:uid="{00000000-0002-0000-0400-00000D000000}">
          <x14:formula1>
            <xm:f>'Statistics &amp; Lists'!$B$211:$B$213</xm:f>
          </x14:formula1>
          <xm:sqref>Z2:Z200</xm:sqref>
        </x14:dataValidation>
        <x14:dataValidation type="list" allowBlank="1" showInputMessage="1" showErrorMessage="1" xr:uid="{00000000-0002-0000-0400-00000E000000}">
          <x14:formula1>
            <xm:f>'Statistics &amp; Lists'!$B$216:$B$218</xm:f>
          </x14:formula1>
          <xm:sqref>AA2:AA200</xm:sqref>
        </x14:dataValidation>
        <x14:dataValidation type="list" allowBlank="1" showInputMessage="1" showErrorMessage="1" xr:uid="{00000000-0002-0000-0400-00000F000000}">
          <x14:formula1>
            <xm:f>'Statistics &amp; Lists'!$B$221:$B$223</xm:f>
          </x14:formula1>
          <xm:sqref>AC2:AC200</xm:sqref>
        </x14:dataValidation>
        <x14:dataValidation type="list" allowBlank="1" showInputMessage="1" showErrorMessage="1" xr:uid="{00000000-0002-0000-0400-000010000000}">
          <x14:formula1>
            <xm:f>'Statistics &amp; Lists'!$B$226:$B$228</xm:f>
          </x14:formula1>
          <xm:sqref>AD2:AD200</xm:sqref>
        </x14:dataValidation>
        <x14:dataValidation type="list" allowBlank="1" showInputMessage="1" showErrorMessage="1" xr:uid="{00000000-0002-0000-0400-000011000000}">
          <x14:formula1>
            <xm:f>'Statistics &amp; Lists'!$B$231:$B$233</xm:f>
          </x14:formula1>
          <xm:sqref>AE2:AE200</xm:sqref>
        </x14:dataValidation>
        <x14:dataValidation type="list" allowBlank="1" showInputMessage="1" showErrorMessage="1" xr:uid="{00000000-0002-0000-0400-000012000000}">
          <x14:formula1>
            <xm:f>'Statistics &amp; Lists'!$B$236:$B$239</xm:f>
          </x14:formula1>
          <xm:sqref>AF2:AF200</xm:sqref>
        </x14:dataValidation>
        <x14:dataValidation type="list" allowBlank="1" showInputMessage="1" showErrorMessage="1" xr:uid="{00000000-0002-0000-0400-000013000000}">
          <x14:formula1>
            <xm:f>'Statistics &amp; Lists'!$B$242:$B$254</xm:f>
          </x14:formula1>
          <xm:sqref>AG2:AG200</xm:sqref>
        </x14:dataValidation>
        <x14:dataValidation type="list" allowBlank="1" showInputMessage="1" showErrorMessage="1" xr:uid="{00000000-0002-0000-0400-000014000000}">
          <x14:formula1>
            <xm:f>'Statistics &amp; Lists'!$B$257:$B$259</xm:f>
          </x14:formula1>
          <xm:sqref>AH2:AH200</xm:sqref>
        </x14:dataValidation>
        <x14:dataValidation type="list" allowBlank="1" showInputMessage="1" showErrorMessage="1" xr:uid="{00000000-0002-0000-0400-000015000000}">
          <x14:formula1>
            <xm:f>'Statistics &amp; Lists'!$B$262:$B$264</xm:f>
          </x14:formula1>
          <xm:sqref>AI2:AI200</xm:sqref>
        </x14:dataValidation>
        <x14:dataValidation type="list" allowBlank="1" showInputMessage="1" showErrorMessage="1" xr:uid="{00000000-0002-0000-0400-000016000000}">
          <x14:formula1>
            <xm:f>'Statistics &amp; Lists'!$B$267:$B$269</xm:f>
          </x14:formula1>
          <xm:sqref>AJ2:AJ200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220"/>
  <sheetViews>
    <sheetView workbookViewId="0">
      <pane ySplit="1" topLeftCell="A2" activePane="bottomLeft" state="frozen"/>
      <selection activeCell="E1" sqref="E1"/>
      <selection pane="bottomLeft" activeCell="G2" sqref="G2:J2"/>
    </sheetView>
  </sheetViews>
  <sheetFormatPr defaultColWidth="9.19921875" defaultRowHeight="14.25" x14ac:dyDescent="0.45"/>
  <cols>
    <col min="1" max="1" width="17" style="4" customWidth="1"/>
    <col min="2" max="2" width="14.73046875" style="4" customWidth="1"/>
    <col min="3" max="3" width="17" style="4" customWidth="1"/>
    <col min="4" max="4" width="16.73046875" style="4" hidden="1" customWidth="1"/>
    <col min="5" max="5" width="14.46484375" style="4" customWidth="1"/>
    <col min="6" max="6" width="25.265625" style="4" customWidth="1"/>
    <col min="7" max="8" width="14.46484375" style="4" customWidth="1"/>
    <col min="9" max="9" width="9.73046875" style="4" hidden="1" customWidth="1"/>
    <col min="10" max="10" width="9.73046875" style="4" bestFit="1" customWidth="1"/>
    <col min="11" max="11" width="9.19921875" style="46"/>
    <col min="12" max="14" width="9.19921875" style="4"/>
    <col min="15" max="15" width="11.53125" style="4" customWidth="1"/>
    <col min="16" max="16" width="13.265625" style="4" customWidth="1"/>
    <col min="17" max="18" width="9.19921875" style="49"/>
    <col min="19" max="19" width="18.265625" style="4" hidden="1" customWidth="1"/>
    <col min="20" max="20" width="18.73046875" style="4" customWidth="1"/>
    <col min="21" max="21" width="9.19921875" style="4"/>
    <col min="22" max="22" width="9.796875" style="4" customWidth="1"/>
    <col min="23" max="23" width="9.19921875" style="4"/>
    <col min="24" max="25" width="27.59765625" style="4" customWidth="1"/>
    <col min="26" max="26" width="13.46484375" style="4" customWidth="1"/>
    <col min="27" max="27" width="11.796875" style="4" customWidth="1"/>
    <col min="28" max="28" width="13.46484375" style="4" customWidth="1"/>
    <col min="29" max="31" width="9.19921875" style="4"/>
    <col min="32" max="32" width="17.33203125" style="4" customWidth="1"/>
    <col min="33" max="35" width="9.19921875" style="4"/>
    <col min="36" max="36" width="14.19921875" style="4" customWidth="1"/>
    <col min="37" max="37" width="9.19921875" style="4"/>
    <col min="38" max="38" width="27.265625" style="4" customWidth="1"/>
    <col min="39" max="16384" width="9.19921875" style="4"/>
  </cols>
  <sheetData>
    <row r="1" spans="1:38" ht="57" x14ac:dyDescent="0.45">
      <c r="A1" s="2" t="s">
        <v>216</v>
      </c>
      <c r="B1" s="2" t="s">
        <v>0</v>
      </c>
      <c r="C1" s="2" t="s">
        <v>226</v>
      </c>
      <c r="D1" s="2" t="s">
        <v>211</v>
      </c>
      <c r="E1" s="3" t="s">
        <v>217</v>
      </c>
      <c r="F1" s="3" t="s">
        <v>300</v>
      </c>
      <c r="G1" s="3" t="s">
        <v>298</v>
      </c>
      <c r="H1" s="3" t="s">
        <v>299</v>
      </c>
      <c r="I1" s="3" t="s">
        <v>218</v>
      </c>
      <c r="J1" s="2" t="s">
        <v>219</v>
      </c>
      <c r="K1" s="42" t="s">
        <v>220</v>
      </c>
      <c r="L1" s="2" t="s">
        <v>221</v>
      </c>
      <c r="M1" s="2" t="s">
        <v>222</v>
      </c>
      <c r="N1" s="3" t="s">
        <v>151</v>
      </c>
      <c r="O1" s="3" t="s">
        <v>227</v>
      </c>
      <c r="P1" s="3" t="s">
        <v>264</v>
      </c>
      <c r="Q1" s="47" t="s">
        <v>228</v>
      </c>
      <c r="R1" s="47" t="s">
        <v>229</v>
      </c>
      <c r="S1" s="3" t="s">
        <v>270</v>
      </c>
      <c r="T1" s="3" t="s">
        <v>271</v>
      </c>
      <c r="U1" s="3" t="s">
        <v>223</v>
      </c>
      <c r="V1" s="3" t="s">
        <v>224</v>
      </c>
      <c r="W1" s="3" t="s">
        <v>225</v>
      </c>
      <c r="X1" s="3" t="s">
        <v>230</v>
      </c>
      <c r="Y1" s="3" t="s">
        <v>230</v>
      </c>
      <c r="Z1" s="3" t="s">
        <v>231</v>
      </c>
      <c r="AA1" s="3" t="s">
        <v>232</v>
      </c>
      <c r="AB1" s="3" t="s">
        <v>233</v>
      </c>
      <c r="AC1" s="3" t="s">
        <v>234</v>
      </c>
      <c r="AD1" s="3" t="s">
        <v>235</v>
      </c>
      <c r="AE1" s="3" t="s">
        <v>236</v>
      </c>
      <c r="AF1" s="3" t="s">
        <v>274</v>
      </c>
      <c r="AG1" s="3" t="s">
        <v>275</v>
      </c>
      <c r="AH1" s="3" t="s">
        <v>237</v>
      </c>
      <c r="AI1" s="3" t="s">
        <v>238</v>
      </c>
      <c r="AJ1" s="3" t="s">
        <v>276</v>
      </c>
      <c r="AK1" s="3" t="s">
        <v>277</v>
      </c>
      <c r="AL1" s="3" t="s">
        <v>239</v>
      </c>
    </row>
    <row r="2" spans="1:38" s="53" customFormat="1" x14ac:dyDescent="0.45">
      <c r="D2" s="53">
        <f t="shared" ref="D2:D65" si="0">COUNTIF($F$2:$F$200,F3)</f>
        <v>199</v>
      </c>
      <c r="F2" s="53" t="str">
        <f>CONCATENATE(G2," , ",H2)</f>
        <v xml:space="preserve"> , </v>
      </c>
      <c r="I2" s="54"/>
      <c r="J2" s="54"/>
      <c r="K2" s="55">
        <f>(I2-J2)/365.25</f>
        <v>0</v>
      </c>
      <c r="Q2" s="56"/>
      <c r="R2" s="56"/>
    </row>
    <row r="3" spans="1:38" s="8" customFormat="1" x14ac:dyDescent="0.45">
      <c r="D3" s="8">
        <f t="shared" si="0"/>
        <v>199</v>
      </c>
      <c r="F3" s="53" t="str">
        <f t="shared" ref="F3:F66" si="1">CONCATENATE(G3," , ",H3)</f>
        <v xml:space="preserve"> , </v>
      </c>
      <c r="I3" s="57">
        <f t="shared" ref="I3:I66" ca="1" si="2">TODAY()</f>
        <v>44131</v>
      </c>
      <c r="K3" s="58">
        <f t="shared" ref="K3:K66" ca="1" si="3">(I3-J3)/365.25</f>
        <v>120.82409308692677</v>
      </c>
      <c r="Q3" s="50"/>
      <c r="R3" s="50"/>
    </row>
    <row r="4" spans="1:38" s="53" customFormat="1" x14ac:dyDescent="0.45">
      <c r="D4" s="53">
        <f t="shared" si="0"/>
        <v>199</v>
      </c>
      <c r="F4" s="53" t="str">
        <f t="shared" si="1"/>
        <v xml:space="preserve"> , </v>
      </c>
      <c r="I4" s="54">
        <f t="shared" ca="1" si="2"/>
        <v>44131</v>
      </c>
      <c r="K4" s="55">
        <f t="shared" ca="1" si="3"/>
        <v>120.82409308692677</v>
      </c>
      <c r="Q4" s="56"/>
      <c r="R4" s="56"/>
    </row>
    <row r="5" spans="1:38" s="8" customFormat="1" x14ac:dyDescent="0.45">
      <c r="D5" s="8">
        <f t="shared" si="0"/>
        <v>199</v>
      </c>
      <c r="F5" s="53" t="str">
        <f t="shared" si="1"/>
        <v xml:space="preserve"> , </v>
      </c>
      <c r="I5" s="57">
        <f t="shared" ca="1" si="2"/>
        <v>44131</v>
      </c>
      <c r="K5" s="58">
        <f t="shared" ca="1" si="3"/>
        <v>120.82409308692677</v>
      </c>
      <c r="Q5" s="50"/>
      <c r="R5" s="50"/>
    </row>
    <row r="6" spans="1:38" s="53" customFormat="1" x14ac:dyDescent="0.45">
      <c r="D6" s="53">
        <f t="shared" si="0"/>
        <v>199</v>
      </c>
      <c r="F6" s="53" t="str">
        <f t="shared" si="1"/>
        <v xml:space="preserve"> , </v>
      </c>
      <c r="I6" s="54">
        <f t="shared" ca="1" si="2"/>
        <v>44131</v>
      </c>
      <c r="K6" s="55">
        <f t="shared" ca="1" si="3"/>
        <v>120.82409308692677</v>
      </c>
      <c r="Q6" s="56"/>
      <c r="R6" s="56"/>
    </row>
    <row r="7" spans="1:38" s="8" customFormat="1" x14ac:dyDescent="0.45">
      <c r="D7" s="8">
        <f t="shared" si="0"/>
        <v>199</v>
      </c>
      <c r="F7" s="53" t="str">
        <f t="shared" si="1"/>
        <v xml:space="preserve"> , </v>
      </c>
      <c r="I7" s="57">
        <f t="shared" ca="1" si="2"/>
        <v>44131</v>
      </c>
      <c r="K7" s="58">
        <f t="shared" ca="1" si="3"/>
        <v>120.82409308692677</v>
      </c>
      <c r="Q7" s="50"/>
      <c r="R7" s="50"/>
    </row>
    <row r="8" spans="1:38" s="53" customFormat="1" x14ac:dyDescent="0.45">
      <c r="D8" s="53">
        <f t="shared" si="0"/>
        <v>199</v>
      </c>
      <c r="F8" s="53" t="str">
        <f t="shared" si="1"/>
        <v xml:space="preserve"> , </v>
      </c>
      <c r="I8" s="54">
        <f t="shared" ca="1" si="2"/>
        <v>44131</v>
      </c>
      <c r="K8" s="55">
        <f t="shared" ca="1" si="3"/>
        <v>120.82409308692677</v>
      </c>
      <c r="Q8" s="56"/>
      <c r="R8" s="56"/>
    </row>
    <row r="9" spans="1:38" s="8" customFormat="1" x14ac:dyDescent="0.45">
      <c r="D9" s="8">
        <f t="shared" si="0"/>
        <v>199</v>
      </c>
      <c r="F9" s="53" t="str">
        <f t="shared" si="1"/>
        <v xml:space="preserve"> , </v>
      </c>
      <c r="I9" s="57">
        <f t="shared" ca="1" si="2"/>
        <v>44131</v>
      </c>
      <c r="K9" s="58">
        <f t="shared" ca="1" si="3"/>
        <v>120.82409308692677</v>
      </c>
      <c r="Q9" s="50"/>
      <c r="R9" s="50"/>
    </row>
    <row r="10" spans="1:38" s="53" customFormat="1" x14ac:dyDescent="0.45">
      <c r="D10" s="53">
        <f t="shared" si="0"/>
        <v>199</v>
      </c>
      <c r="F10" s="53" t="str">
        <f t="shared" si="1"/>
        <v xml:space="preserve"> , </v>
      </c>
      <c r="I10" s="54">
        <f t="shared" ca="1" si="2"/>
        <v>44131</v>
      </c>
      <c r="K10" s="55">
        <f t="shared" ca="1" si="3"/>
        <v>120.82409308692677</v>
      </c>
      <c r="Q10" s="56"/>
      <c r="R10" s="56"/>
    </row>
    <row r="11" spans="1:38" s="8" customFormat="1" x14ac:dyDescent="0.45">
      <c r="D11" s="8">
        <f t="shared" si="0"/>
        <v>199</v>
      </c>
      <c r="F11" s="53" t="str">
        <f t="shared" si="1"/>
        <v xml:space="preserve"> , </v>
      </c>
      <c r="I11" s="57">
        <f t="shared" ca="1" si="2"/>
        <v>44131</v>
      </c>
      <c r="K11" s="58">
        <f t="shared" ca="1" si="3"/>
        <v>120.82409308692677</v>
      </c>
      <c r="Q11" s="50"/>
      <c r="R11" s="50"/>
    </row>
    <row r="12" spans="1:38" s="53" customFormat="1" x14ac:dyDescent="0.45">
      <c r="D12" s="53">
        <f t="shared" si="0"/>
        <v>199</v>
      </c>
      <c r="F12" s="53" t="str">
        <f t="shared" si="1"/>
        <v xml:space="preserve"> , </v>
      </c>
      <c r="I12" s="54">
        <f t="shared" ca="1" si="2"/>
        <v>44131</v>
      </c>
      <c r="K12" s="55">
        <f t="shared" ca="1" si="3"/>
        <v>120.82409308692677</v>
      </c>
      <c r="Q12" s="56"/>
      <c r="R12" s="56"/>
    </row>
    <row r="13" spans="1:38" s="8" customFormat="1" x14ac:dyDescent="0.45">
      <c r="D13" s="8">
        <f t="shared" si="0"/>
        <v>199</v>
      </c>
      <c r="F13" s="53" t="str">
        <f t="shared" si="1"/>
        <v xml:space="preserve"> , </v>
      </c>
      <c r="I13" s="57">
        <f t="shared" ca="1" si="2"/>
        <v>44131</v>
      </c>
      <c r="K13" s="58">
        <f t="shared" ca="1" si="3"/>
        <v>120.82409308692677</v>
      </c>
      <c r="Q13" s="50"/>
      <c r="R13" s="50"/>
    </row>
    <row r="14" spans="1:38" s="53" customFormat="1" x14ac:dyDescent="0.45">
      <c r="D14" s="53">
        <f t="shared" si="0"/>
        <v>199</v>
      </c>
      <c r="F14" s="53" t="str">
        <f t="shared" si="1"/>
        <v xml:space="preserve"> , </v>
      </c>
      <c r="I14" s="54">
        <f t="shared" ca="1" si="2"/>
        <v>44131</v>
      </c>
      <c r="K14" s="55">
        <f t="shared" ca="1" si="3"/>
        <v>120.82409308692677</v>
      </c>
      <c r="Q14" s="56"/>
      <c r="R14" s="56"/>
    </row>
    <row r="15" spans="1:38" s="8" customFormat="1" x14ac:dyDescent="0.45">
      <c r="D15" s="8">
        <f t="shared" si="0"/>
        <v>199</v>
      </c>
      <c r="F15" s="53" t="str">
        <f t="shared" si="1"/>
        <v xml:space="preserve"> , </v>
      </c>
      <c r="I15" s="57">
        <f t="shared" ca="1" si="2"/>
        <v>44131</v>
      </c>
      <c r="K15" s="58">
        <f t="shared" ca="1" si="3"/>
        <v>120.82409308692677</v>
      </c>
      <c r="Q15" s="50"/>
      <c r="R15" s="50"/>
    </row>
    <row r="16" spans="1:38" s="5" customFormat="1" x14ac:dyDescent="0.45">
      <c r="D16" s="53">
        <f t="shared" si="0"/>
        <v>199</v>
      </c>
      <c r="F16" s="53" t="str">
        <f t="shared" si="1"/>
        <v xml:space="preserve"> , </v>
      </c>
      <c r="I16" s="7">
        <f t="shared" ca="1" si="2"/>
        <v>44131</v>
      </c>
      <c r="K16" s="43">
        <f t="shared" ca="1" si="3"/>
        <v>120.82409308692677</v>
      </c>
      <c r="Q16" s="48"/>
      <c r="R16" s="48"/>
    </row>
    <row r="17" spans="4:18" s="8" customFormat="1" x14ac:dyDescent="0.45">
      <c r="D17" s="8">
        <f t="shared" si="0"/>
        <v>199</v>
      </c>
      <c r="F17" s="53" t="str">
        <f t="shared" si="1"/>
        <v xml:space="preserve"> , </v>
      </c>
      <c r="I17" s="57">
        <f t="shared" ca="1" si="2"/>
        <v>44131</v>
      </c>
      <c r="K17" s="58">
        <f t="shared" ca="1" si="3"/>
        <v>120.82409308692677</v>
      </c>
      <c r="Q17" s="50"/>
      <c r="R17" s="50"/>
    </row>
    <row r="18" spans="4:18" s="5" customFormat="1" x14ac:dyDescent="0.45">
      <c r="D18" s="53">
        <f t="shared" si="0"/>
        <v>199</v>
      </c>
      <c r="F18" s="53" t="str">
        <f t="shared" si="1"/>
        <v xml:space="preserve"> , </v>
      </c>
      <c r="I18" s="7">
        <f t="shared" ca="1" si="2"/>
        <v>44131</v>
      </c>
      <c r="K18" s="43">
        <f t="shared" ca="1" si="3"/>
        <v>120.82409308692677</v>
      </c>
      <c r="Q18" s="48"/>
      <c r="R18" s="48"/>
    </row>
    <row r="19" spans="4:18" s="8" customFormat="1" x14ac:dyDescent="0.45">
      <c r="D19" s="53">
        <f t="shared" si="0"/>
        <v>199</v>
      </c>
      <c r="F19" s="53" t="str">
        <f t="shared" si="1"/>
        <v xml:space="preserve"> , </v>
      </c>
      <c r="I19" s="57">
        <f t="shared" ca="1" si="2"/>
        <v>44131</v>
      </c>
      <c r="K19" s="58">
        <f t="shared" ca="1" si="3"/>
        <v>120.82409308692677</v>
      </c>
      <c r="Q19" s="50"/>
      <c r="R19" s="50"/>
    </row>
    <row r="20" spans="4:18" s="5" customFormat="1" x14ac:dyDescent="0.45">
      <c r="D20" s="53">
        <f t="shared" si="0"/>
        <v>199</v>
      </c>
      <c r="F20" s="53" t="str">
        <f t="shared" si="1"/>
        <v xml:space="preserve"> , </v>
      </c>
      <c r="I20" s="7">
        <f t="shared" ca="1" si="2"/>
        <v>44131</v>
      </c>
      <c r="K20" s="43">
        <f t="shared" ca="1" si="3"/>
        <v>120.82409308692677</v>
      </c>
      <c r="Q20" s="48"/>
      <c r="R20" s="48"/>
    </row>
    <row r="21" spans="4:18" s="8" customFormat="1" x14ac:dyDescent="0.45">
      <c r="D21" s="53">
        <f t="shared" si="0"/>
        <v>199</v>
      </c>
      <c r="F21" s="53" t="str">
        <f t="shared" si="1"/>
        <v xml:space="preserve"> , </v>
      </c>
      <c r="I21" s="57">
        <f t="shared" ca="1" si="2"/>
        <v>44131</v>
      </c>
      <c r="K21" s="58">
        <f t="shared" ca="1" si="3"/>
        <v>120.82409308692677</v>
      </c>
      <c r="Q21" s="50"/>
      <c r="R21" s="50"/>
    </row>
    <row r="22" spans="4:18" s="5" customFormat="1" x14ac:dyDescent="0.45">
      <c r="D22" s="53">
        <f t="shared" si="0"/>
        <v>199</v>
      </c>
      <c r="F22" s="53" t="str">
        <f t="shared" si="1"/>
        <v xml:space="preserve"> , </v>
      </c>
      <c r="I22" s="7">
        <f t="shared" ca="1" si="2"/>
        <v>44131</v>
      </c>
      <c r="K22" s="43">
        <f t="shared" ca="1" si="3"/>
        <v>120.82409308692677</v>
      </c>
      <c r="Q22" s="48"/>
      <c r="R22" s="48"/>
    </row>
    <row r="23" spans="4:18" s="8" customFormat="1" x14ac:dyDescent="0.45">
      <c r="D23" s="53">
        <f t="shared" si="0"/>
        <v>199</v>
      </c>
      <c r="F23" s="53" t="str">
        <f t="shared" si="1"/>
        <v xml:space="preserve"> , </v>
      </c>
      <c r="I23" s="57">
        <f t="shared" ca="1" si="2"/>
        <v>44131</v>
      </c>
      <c r="K23" s="58">
        <f t="shared" ca="1" si="3"/>
        <v>120.82409308692677</v>
      </c>
      <c r="Q23" s="50"/>
      <c r="R23" s="50"/>
    </row>
    <row r="24" spans="4:18" s="5" customFormat="1" x14ac:dyDescent="0.45">
      <c r="D24" s="53">
        <f t="shared" si="0"/>
        <v>199</v>
      </c>
      <c r="F24" s="53" t="str">
        <f t="shared" si="1"/>
        <v xml:space="preserve"> , </v>
      </c>
      <c r="I24" s="7">
        <f t="shared" ca="1" si="2"/>
        <v>44131</v>
      </c>
      <c r="K24" s="43">
        <f t="shared" ca="1" si="3"/>
        <v>120.82409308692677</v>
      </c>
      <c r="Q24" s="48"/>
      <c r="R24" s="48"/>
    </row>
    <row r="25" spans="4:18" s="8" customFormat="1" x14ac:dyDescent="0.45">
      <c r="D25" s="53">
        <f t="shared" si="0"/>
        <v>199</v>
      </c>
      <c r="F25" s="53" t="str">
        <f t="shared" si="1"/>
        <v xml:space="preserve"> , </v>
      </c>
      <c r="I25" s="57">
        <f t="shared" ca="1" si="2"/>
        <v>44131</v>
      </c>
      <c r="K25" s="58">
        <f t="shared" ca="1" si="3"/>
        <v>120.82409308692677</v>
      </c>
      <c r="Q25" s="50"/>
      <c r="R25" s="50"/>
    </row>
    <row r="26" spans="4:18" s="5" customFormat="1" x14ac:dyDescent="0.45">
      <c r="D26" s="53">
        <f t="shared" si="0"/>
        <v>199</v>
      </c>
      <c r="F26" s="53" t="str">
        <f t="shared" si="1"/>
        <v xml:space="preserve"> , </v>
      </c>
      <c r="I26" s="7">
        <f t="shared" ca="1" si="2"/>
        <v>44131</v>
      </c>
      <c r="K26" s="43">
        <f t="shared" ca="1" si="3"/>
        <v>120.82409308692677</v>
      </c>
      <c r="Q26" s="48"/>
      <c r="R26" s="48"/>
    </row>
    <row r="27" spans="4:18" s="8" customFormat="1" x14ac:dyDescent="0.45">
      <c r="D27" s="53">
        <f t="shared" si="0"/>
        <v>199</v>
      </c>
      <c r="F27" s="53" t="str">
        <f t="shared" si="1"/>
        <v xml:space="preserve"> , </v>
      </c>
      <c r="I27" s="57">
        <f t="shared" ca="1" si="2"/>
        <v>44131</v>
      </c>
      <c r="K27" s="58">
        <f t="shared" ca="1" si="3"/>
        <v>120.82409308692677</v>
      </c>
      <c r="Q27" s="50"/>
      <c r="R27" s="50"/>
    </row>
    <row r="28" spans="4:18" s="5" customFormat="1" x14ac:dyDescent="0.45">
      <c r="D28" s="53">
        <f t="shared" si="0"/>
        <v>199</v>
      </c>
      <c r="F28" s="53" t="str">
        <f t="shared" si="1"/>
        <v xml:space="preserve"> , </v>
      </c>
      <c r="I28" s="7">
        <f t="shared" ca="1" si="2"/>
        <v>44131</v>
      </c>
      <c r="K28" s="43">
        <f t="shared" ca="1" si="3"/>
        <v>120.82409308692677</v>
      </c>
      <c r="Q28" s="48"/>
      <c r="R28" s="48"/>
    </row>
    <row r="29" spans="4:18" s="8" customFormat="1" x14ac:dyDescent="0.45">
      <c r="D29" s="53">
        <f t="shared" si="0"/>
        <v>199</v>
      </c>
      <c r="F29" s="53" t="str">
        <f t="shared" si="1"/>
        <v xml:space="preserve"> , </v>
      </c>
      <c r="I29" s="57">
        <f t="shared" ca="1" si="2"/>
        <v>44131</v>
      </c>
      <c r="K29" s="58">
        <f t="shared" ca="1" si="3"/>
        <v>120.82409308692677</v>
      </c>
      <c r="Q29" s="50"/>
      <c r="R29" s="50"/>
    </row>
    <row r="30" spans="4:18" s="5" customFormat="1" x14ac:dyDescent="0.45">
      <c r="D30" s="53">
        <f t="shared" si="0"/>
        <v>199</v>
      </c>
      <c r="F30" s="53" t="str">
        <f t="shared" si="1"/>
        <v xml:space="preserve"> , </v>
      </c>
      <c r="I30" s="7">
        <f t="shared" ca="1" si="2"/>
        <v>44131</v>
      </c>
      <c r="K30" s="43">
        <f t="shared" ca="1" si="3"/>
        <v>120.82409308692677</v>
      </c>
      <c r="Q30" s="48"/>
      <c r="R30" s="48"/>
    </row>
    <row r="31" spans="4:18" s="8" customFormat="1" x14ac:dyDescent="0.45">
      <c r="D31" s="53">
        <f t="shared" si="0"/>
        <v>199</v>
      </c>
      <c r="F31" s="53" t="str">
        <f t="shared" si="1"/>
        <v xml:space="preserve"> , </v>
      </c>
      <c r="I31" s="57">
        <f ca="1">TODAY()</f>
        <v>44131</v>
      </c>
      <c r="K31" s="58">
        <f t="shared" ca="1" si="3"/>
        <v>120.82409308692677</v>
      </c>
      <c r="Q31" s="50"/>
      <c r="R31" s="50"/>
    </row>
    <row r="32" spans="4:18" s="5" customFormat="1" x14ac:dyDescent="0.45">
      <c r="D32" s="53">
        <f t="shared" si="0"/>
        <v>199</v>
      </c>
      <c r="F32" s="53" t="str">
        <f t="shared" si="1"/>
        <v xml:space="preserve"> , </v>
      </c>
      <c r="I32" s="7">
        <f t="shared" ca="1" si="2"/>
        <v>44131</v>
      </c>
      <c r="K32" s="43">
        <f t="shared" ca="1" si="3"/>
        <v>120.82409308692677</v>
      </c>
      <c r="Q32" s="48"/>
      <c r="R32" s="48"/>
    </row>
    <row r="33" spans="4:18" s="8" customFormat="1" x14ac:dyDescent="0.45">
      <c r="D33" s="53">
        <f t="shared" si="0"/>
        <v>199</v>
      </c>
      <c r="F33" s="53" t="str">
        <f t="shared" si="1"/>
        <v xml:space="preserve"> , </v>
      </c>
      <c r="I33" s="57">
        <f t="shared" ca="1" si="2"/>
        <v>44131</v>
      </c>
      <c r="K33" s="58">
        <f t="shared" ca="1" si="3"/>
        <v>120.82409308692677</v>
      </c>
      <c r="Q33" s="50"/>
      <c r="R33" s="50"/>
    </row>
    <row r="34" spans="4:18" s="5" customFormat="1" x14ac:dyDescent="0.45">
      <c r="D34" s="53">
        <f t="shared" si="0"/>
        <v>199</v>
      </c>
      <c r="F34" s="53" t="str">
        <f t="shared" si="1"/>
        <v xml:space="preserve"> , </v>
      </c>
      <c r="I34" s="7">
        <f t="shared" ca="1" si="2"/>
        <v>44131</v>
      </c>
      <c r="K34" s="43">
        <f t="shared" ca="1" si="3"/>
        <v>120.82409308692677</v>
      </c>
      <c r="Q34" s="48"/>
      <c r="R34" s="48"/>
    </row>
    <row r="35" spans="4:18" s="8" customFormat="1" x14ac:dyDescent="0.45">
      <c r="D35" s="53">
        <f t="shared" si="0"/>
        <v>199</v>
      </c>
      <c r="F35" s="53" t="str">
        <f t="shared" si="1"/>
        <v xml:space="preserve"> , </v>
      </c>
      <c r="I35" s="57">
        <f t="shared" ca="1" si="2"/>
        <v>44131</v>
      </c>
      <c r="K35" s="58">
        <f t="shared" ca="1" si="3"/>
        <v>120.82409308692677</v>
      </c>
      <c r="Q35" s="50"/>
      <c r="R35" s="50"/>
    </row>
    <row r="36" spans="4:18" s="5" customFormat="1" x14ac:dyDescent="0.45">
      <c r="D36" s="53">
        <f t="shared" si="0"/>
        <v>199</v>
      </c>
      <c r="F36" s="53" t="str">
        <f t="shared" si="1"/>
        <v xml:space="preserve"> , </v>
      </c>
      <c r="I36" s="7">
        <f t="shared" ca="1" si="2"/>
        <v>44131</v>
      </c>
      <c r="K36" s="43">
        <f ca="1">(I36-J36)/365.25</f>
        <v>120.82409308692677</v>
      </c>
      <c r="Q36" s="48"/>
      <c r="R36" s="48"/>
    </row>
    <row r="37" spans="4:18" s="8" customFormat="1" x14ac:dyDescent="0.45">
      <c r="D37" s="53">
        <f t="shared" si="0"/>
        <v>199</v>
      </c>
      <c r="F37" s="53" t="str">
        <f t="shared" si="1"/>
        <v xml:space="preserve"> , </v>
      </c>
      <c r="I37" s="57">
        <f t="shared" ca="1" si="2"/>
        <v>44131</v>
      </c>
      <c r="K37" s="58">
        <f t="shared" ca="1" si="3"/>
        <v>120.82409308692677</v>
      </c>
      <c r="Q37" s="50"/>
      <c r="R37" s="50"/>
    </row>
    <row r="38" spans="4:18" s="5" customFormat="1" x14ac:dyDescent="0.45">
      <c r="D38" s="53">
        <f t="shared" si="0"/>
        <v>199</v>
      </c>
      <c r="F38" s="53" t="str">
        <f t="shared" si="1"/>
        <v xml:space="preserve"> , </v>
      </c>
      <c r="I38" s="7">
        <f t="shared" ca="1" si="2"/>
        <v>44131</v>
      </c>
      <c r="K38" s="43">
        <f t="shared" ca="1" si="3"/>
        <v>120.82409308692677</v>
      </c>
      <c r="Q38" s="48"/>
      <c r="R38" s="48"/>
    </row>
    <row r="39" spans="4:18" s="8" customFormat="1" x14ac:dyDescent="0.45">
      <c r="D39" s="53">
        <f t="shared" si="0"/>
        <v>199</v>
      </c>
      <c r="F39" s="53" t="str">
        <f t="shared" si="1"/>
        <v xml:space="preserve"> , </v>
      </c>
      <c r="I39" s="57">
        <f t="shared" ca="1" si="2"/>
        <v>44131</v>
      </c>
      <c r="K39" s="58">
        <f t="shared" ca="1" si="3"/>
        <v>120.82409308692677</v>
      </c>
      <c r="Q39" s="50"/>
      <c r="R39" s="50"/>
    </row>
    <row r="40" spans="4:18" s="5" customFormat="1" x14ac:dyDescent="0.45">
      <c r="D40" s="53">
        <f t="shared" si="0"/>
        <v>199</v>
      </c>
      <c r="F40" s="53" t="str">
        <f t="shared" si="1"/>
        <v xml:space="preserve"> , </v>
      </c>
      <c r="I40" s="7">
        <f t="shared" ca="1" si="2"/>
        <v>44131</v>
      </c>
      <c r="K40" s="43">
        <f t="shared" ca="1" si="3"/>
        <v>120.82409308692677</v>
      </c>
      <c r="Q40" s="48"/>
      <c r="R40" s="48"/>
    </row>
    <row r="41" spans="4:18" s="8" customFormat="1" x14ac:dyDescent="0.45">
      <c r="D41" s="53">
        <f t="shared" si="0"/>
        <v>199</v>
      </c>
      <c r="F41" s="53" t="str">
        <f t="shared" si="1"/>
        <v xml:space="preserve"> , </v>
      </c>
      <c r="I41" s="57">
        <f t="shared" ca="1" si="2"/>
        <v>44131</v>
      </c>
      <c r="K41" s="58">
        <f t="shared" ca="1" si="3"/>
        <v>120.82409308692677</v>
      </c>
      <c r="Q41" s="50"/>
      <c r="R41" s="50"/>
    </row>
    <row r="42" spans="4:18" s="5" customFormat="1" x14ac:dyDescent="0.45">
      <c r="D42" s="53">
        <f t="shared" si="0"/>
        <v>199</v>
      </c>
      <c r="F42" s="53" t="str">
        <f t="shared" si="1"/>
        <v xml:space="preserve"> , </v>
      </c>
      <c r="I42" s="7">
        <f t="shared" ca="1" si="2"/>
        <v>44131</v>
      </c>
      <c r="K42" s="43">
        <f t="shared" ca="1" si="3"/>
        <v>120.82409308692677</v>
      </c>
      <c r="Q42" s="48"/>
      <c r="R42" s="48"/>
    </row>
    <row r="43" spans="4:18" s="8" customFormat="1" x14ac:dyDescent="0.45">
      <c r="D43" s="53">
        <f t="shared" si="0"/>
        <v>199</v>
      </c>
      <c r="F43" s="53" t="str">
        <f t="shared" si="1"/>
        <v xml:space="preserve"> , </v>
      </c>
      <c r="I43" s="57">
        <f t="shared" ca="1" si="2"/>
        <v>44131</v>
      </c>
      <c r="K43" s="58">
        <f t="shared" ca="1" si="3"/>
        <v>120.82409308692677</v>
      </c>
      <c r="Q43" s="50"/>
      <c r="R43" s="50"/>
    </row>
    <row r="44" spans="4:18" s="5" customFormat="1" x14ac:dyDescent="0.45">
      <c r="D44" s="53">
        <f t="shared" si="0"/>
        <v>199</v>
      </c>
      <c r="F44" s="53" t="str">
        <f t="shared" si="1"/>
        <v xml:space="preserve"> , </v>
      </c>
      <c r="I44" s="7">
        <f t="shared" ca="1" si="2"/>
        <v>44131</v>
      </c>
      <c r="K44" s="43">
        <f t="shared" ca="1" si="3"/>
        <v>120.82409308692677</v>
      </c>
      <c r="Q44" s="48"/>
      <c r="R44" s="48"/>
    </row>
    <row r="45" spans="4:18" s="8" customFormat="1" x14ac:dyDescent="0.45">
      <c r="D45" s="53">
        <f t="shared" si="0"/>
        <v>199</v>
      </c>
      <c r="F45" s="53" t="str">
        <f t="shared" si="1"/>
        <v xml:space="preserve"> , </v>
      </c>
      <c r="I45" s="57">
        <f t="shared" ca="1" si="2"/>
        <v>44131</v>
      </c>
      <c r="K45" s="58">
        <f t="shared" ca="1" si="3"/>
        <v>120.82409308692677</v>
      </c>
      <c r="Q45" s="50"/>
      <c r="R45" s="50"/>
    </row>
    <row r="46" spans="4:18" s="5" customFormat="1" x14ac:dyDescent="0.45">
      <c r="D46" s="53">
        <f t="shared" si="0"/>
        <v>199</v>
      </c>
      <c r="F46" s="53" t="str">
        <f t="shared" si="1"/>
        <v xml:space="preserve"> , </v>
      </c>
      <c r="I46" s="7">
        <f t="shared" ca="1" si="2"/>
        <v>44131</v>
      </c>
      <c r="K46" s="43">
        <f t="shared" ca="1" si="3"/>
        <v>120.82409308692677</v>
      </c>
      <c r="Q46" s="48"/>
      <c r="R46" s="48"/>
    </row>
    <row r="47" spans="4:18" s="8" customFormat="1" x14ac:dyDescent="0.45">
      <c r="D47" s="53">
        <f t="shared" si="0"/>
        <v>199</v>
      </c>
      <c r="F47" s="53" t="str">
        <f t="shared" si="1"/>
        <v xml:space="preserve"> , </v>
      </c>
      <c r="I47" s="57">
        <f ca="1">TODAY()</f>
        <v>44131</v>
      </c>
      <c r="K47" s="58">
        <f t="shared" ca="1" si="3"/>
        <v>120.82409308692677</v>
      </c>
      <c r="Q47" s="50"/>
      <c r="R47" s="50"/>
    </row>
    <row r="48" spans="4:18" s="5" customFormat="1" x14ac:dyDescent="0.45">
      <c r="D48" s="53">
        <f t="shared" si="0"/>
        <v>199</v>
      </c>
      <c r="F48" s="53" t="str">
        <f t="shared" si="1"/>
        <v xml:space="preserve"> , </v>
      </c>
      <c r="I48" s="7">
        <f t="shared" ca="1" si="2"/>
        <v>44131</v>
      </c>
      <c r="K48" s="43">
        <f t="shared" ca="1" si="3"/>
        <v>120.82409308692677</v>
      </c>
      <c r="Q48" s="48"/>
      <c r="R48" s="48"/>
    </row>
    <row r="49" spans="4:18" s="8" customFormat="1" x14ac:dyDescent="0.45">
      <c r="D49" s="53">
        <f t="shared" si="0"/>
        <v>199</v>
      </c>
      <c r="F49" s="53" t="str">
        <f t="shared" si="1"/>
        <v xml:space="preserve"> , </v>
      </c>
      <c r="I49" s="57">
        <f t="shared" ca="1" si="2"/>
        <v>44131</v>
      </c>
      <c r="K49" s="58">
        <f t="shared" ca="1" si="3"/>
        <v>120.82409308692677</v>
      </c>
      <c r="Q49" s="50"/>
      <c r="R49" s="50"/>
    </row>
    <row r="50" spans="4:18" s="5" customFormat="1" x14ac:dyDescent="0.45">
      <c r="D50" s="53">
        <f t="shared" si="0"/>
        <v>199</v>
      </c>
      <c r="F50" s="53" t="str">
        <f t="shared" si="1"/>
        <v xml:space="preserve"> , </v>
      </c>
      <c r="I50" s="7">
        <f t="shared" ca="1" si="2"/>
        <v>44131</v>
      </c>
      <c r="K50" s="43">
        <f t="shared" ca="1" si="3"/>
        <v>120.82409308692677</v>
      </c>
      <c r="Q50" s="48"/>
      <c r="R50" s="48"/>
    </row>
    <row r="51" spans="4:18" s="8" customFormat="1" x14ac:dyDescent="0.45">
      <c r="D51" s="53">
        <f t="shared" si="0"/>
        <v>199</v>
      </c>
      <c r="F51" s="53" t="str">
        <f t="shared" si="1"/>
        <v xml:space="preserve"> , </v>
      </c>
      <c r="I51" s="57">
        <f t="shared" ca="1" si="2"/>
        <v>44131</v>
      </c>
      <c r="K51" s="58">
        <f t="shared" ca="1" si="3"/>
        <v>120.82409308692677</v>
      </c>
      <c r="Q51" s="50"/>
      <c r="R51" s="50"/>
    </row>
    <row r="52" spans="4:18" s="5" customFormat="1" x14ac:dyDescent="0.45">
      <c r="D52" s="53">
        <f t="shared" si="0"/>
        <v>199</v>
      </c>
      <c r="F52" s="53" t="str">
        <f t="shared" si="1"/>
        <v xml:space="preserve"> , </v>
      </c>
      <c r="I52" s="7">
        <f t="shared" ca="1" si="2"/>
        <v>44131</v>
      </c>
      <c r="K52" s="43">
        <f t="shared" ca="1" si="3"/>
        <v>120.82409308692677</v>
      </c>
      <c r="Q52" s="48"/>
      <c r="R52" s="48"/>
    </row>
    <row r="53" spans="4:18" s="8" customFormat="1" x14ac:dyDescent="0.45">
      <c r="D53" s="53">
        <f t="shared" si="0"/>
        <v>199</v>
      </c>
      <c r="F53" s="53" t="str">
        <f t="shared" si="1"/>
        <v xml:space="preserve"> , </v>
      </c>
      <c r="I53" s="57">
        <f t="shared" ca="1" si="2"/>
        <v>44131</v>
      </c>
      <c r="K53" s="58">
        <f t="shared" ca="1" si="3"/>
        <v>120.82409308692677</v>
      </c>
      <c r="Q53" s="50"/>
      <c r="R53" s="50"/>
    </row>
    <row r="54" spans="4:18" s="5" customFormat="1" x14ac:dyDescent="0.45">
      <c r="D54" s="53">
        <f t="shared" si="0"/>
        <v>199</v>
      </c>
      <c r="F54" s="53" t="str">
        <f t="shared" si="1"/>
        <v xml:space="preserve"> , </v>
      </c>
      <c r="I54" s="7">
        <f t="shared" ca="1" si="2"/>
        <v>44131</v>
      </c>
      <c r="K54" s="43">
        <f t="shared" ca="1" si="3"/>
        <v>120.82409308692677</v>
      </c>
      <c r="Q54" s="48"/>
      <c r="R54" s="48"/>
    </row>
    <row r="55" spans="4:18" s="8" customFormat="1" x14ac:dyDescent="0.45">
      <c r="D55" s="53">
        <f t="shared" si="0"/>
        <v>199</v>
      </c>
      <c r="F55" s="53" t="str">
        <f t="shared" si="1"/>
        <v xml:space="preserve"> , </v>
      </c>
      <c r="I55" s="57">
        <f t="shared" ca="1" si="2"/>
        <v>44131</v>
      </c>
      <c r="K55" s="58">
        <f t="shared" ca="1" si="3"/>
        <v>120.82409308692677</v>
      </c>
      <c r="Q55" s="50"/>
      <c r="R55" s="50"/>
    </row>
    <row r="56" spans="4:18" s="5" customFormat="1" x14ac:dyDescent="0.45">
      <c r="D56" s="53">
        <f t="shared" si="0"/>
        <v>199</v>
      </c>
      <c r="F56" s="53" t="str">
        <f t="shared" si="1"/>
        <v xml:space="preserve"> , </v>
      </c>
      <c r="I56" s="7">
        <f t="shared" ca="1" si="2"/>
        <v>44131</v>
      </c>
      <c r="K56" s="43">
        <f t="shared" ca="1" si="3"/>
        <v>120.82409308692677</v>
      </c>
      <c r="Q56" s="48"/>
      <c r="R56" s="48"/>
    </row>
    <row r="57" spans="4:18" s="8" customFormat="1" x14ac:dyDescent="0.45">
      <c r="D57" s="53">
        <f t="shared" si="0"/>
        <v>199</v>
      </c>
      <c r="F57" s="53" t="str">
        <f t="shared" si="1"/>
        <v xml:space="preserve"> , </v>
      </c>
      <c r="I57" s="57">
        <f t="shared" ca="1" si="2"/>
        <v>44131</v>
      </c>
      <c r="K57" s="58">
        <f t="shared" ca="1" si="3"/>
        <v>120.82409308692677</v>
      </c>
      <c r="Q57" s="50"/>
      <c r="R57" s="50"/>
    </row>
    <row r="58" spans="4:18" s="5" customFormat="1" x14ac:dyDescent="0.45">
      <c r="D58" s="53">
        <f t="shared" si="0"/>
        <v>199</v>
      </c>
      <c r="F58" s="53" t="str">
        <f t="shared" si="1"/>
        <v xml:space="preserve"> , </v>
      </c>
      <c r="I58" s="7">
        <f t="shared" ca="1" si="2"/>
        <v>44131</v>
      </c>
      <c r="K58" s="43">
        <f ca="1">(I58-J58)/365.25</f>
        <v>120.82409308692677</v>
      </c>
      <c r="Q58" s="48"/>
      <c r="R58" s="48"/>
    </row>
    <row r="59" spans="4:18" s="8" customFormat="1" x14ac:dyDescent="0.45">
      <c r="D59" s="53">
        <f t="shared" si="0"/>
        <v>199</v>
      </c>
      <c r="F59" s="53" t="str">
        <f t="shared" si="1"/>
        <v xml:space="preserve"> , </v>
      </c>
      <c r="I59" s="57">
        <f t="shared" ca="1" si="2"/>
        <v>44131</v>
      </c>
      <c r="K59" s="58">
        <f t="shared" ca="1" si="3"/>
        <v>120.82409308692677</v>
      </c>
      <c r="Q59" s="50"/>
      <c r="R59" s="50"/>
    </row>
    <row r="60" spans="4:18" s="5" customFormat="1" x14ac:dyDescent="0.45">
      <c r="D60" s="53">
        <f t="shared" si="0"/>
        <v>199</v>
      </c>
      <c r="F60" s="53" t="str">
        <f t="shared" si="1"/>
        <v xml:space="preserve"> , </v>
      </c>
      <c r="I60" s="7">
        <f t="shared" ca="1" si="2"/>
        <v>44131</v>
      </c>
      <c r="K60" s="43">
        <f t="shared" ca="1" si="3"/>
        <v>120.82409308692677</v>
      </c>
      <c r="Q60" s="48"/>
      <c r="R60" s="48"/>
    </row>
    <row r="61" spans="4:18" s="8" customFormat="1" x14ac:dyDescent="0.45">
      <c r="D61" s="53">
        <f t="shared" si="0"/>
        <v>199</v>
      </c>
      <c r="F61" s="53" t="str">
        <f t="shared" si="1"/>
        <v xml:space="preserve"> , </v>
      </c>
      <c r="I61" s="57">
        <f t="shared" ca="1" si="2"/>
        <v>44131</v>
      </c>
      <c r="K61" s="58">
        <f t="shared" ca="1" si="3"/>
        <v>120.82409308692677</v>
      </c>
      <c r="Q61" s="50"/>
      <c r="R61" s="50"/>
    </row>
    <row r="62" spans="4:18" s="5" customFormat="1" x14ac:dyDescent="0.45">
      <c r="D62" s="53">
        <f t="shared" si="0"/>
        <v>199</v>
      </c>
      <c r="F62" s="53" t="str">
        <f t="shared" si="1"/>
        <v xml:space="preserve"> , </v>
      </c>
      <c r="I62" s="7">
        <f t="shared" ca="1" si="2"/>
        <v>44131</v>
      </c>
      <c r="K62" s="43">
        <f t="shared" ca="1" si="3"/>
        <v>120.82409308692677</v>
      </c>
      <c r="Q62" s="48"/>
      <c r="R62" s="48"/>
    </row>
    <row r="63" spans="4:18" s="8" customFormat="1" x14ac:dyDescent="0.45">
      <c r="D63" s="53">
        <f t="shared" si="0"/>
        <v>199</v>
      </c>
      <c r="F63" s="53" t="str">
        <f t="shared" si="1"/>
        <v xml:space="preserve"> , </v>
      </c>
      <c r="I63" s="57">
        <f t="shared" ca="1" si="2"/>
        <v>44131</v>
      </c>
      <c r="K63" s="58">
        <f t="shared" ca="1" si="3"/>
        <v>120.82409308692677</v>
      </c>
      <c r="Q63" s="50"/>
      <c r="R63" s="50"/>
    </row>
    <row r="64" spans="4:18" s="5" customFormat="1" x14ac:dyDescent="0.45">
      <c r="D64" s="53">
        <f t="shared" si="0"/>
        <v>199</v>
      </c>
      <c r="F64" s="53" t="str">
        <f t="shared" si="1"/>
        <v xml:space="preserve"> , </v>
      </c>
      <c r="I64" s="7">
        <f t="shared" ca="1" si="2"/>
        <v>44131</v>
      </c>
      <c r="K64" s="43">
        <f t="shared" ca="1" si="3"/>
        <v>120.82409308692677</v>
      </c>
      <c r="Q64" s="48"/>
      <c r="R64" s="48"/>
    </row>
    <row r="65" spans="4:18" s="8" customFormat="1" x14ac:dyDescent="0.45">
      <c r="D65" s="53">
        <f t="shared" si="0"/>
        <v>199</v>
      </c>
      <c r="F65" s="53" t="str">
        <f t="shared" si="1"/>
        <v xml:space="preserve"> , </v>
      </c>
      <c r="I65" s="57">
        <f t="shared" ca="1" si="2"/>
        <v>44131</v>
      </c>
      <c r="K65" s="58">
        <f t="shared" ca="1" si="3"/>
        <v>120.82409308692677</v>
      </c>
      <c r="Q65" s="50"/>
      <c r="R65" s="50"/>
    </row>
    <row r="66" spans="4:18" s="5" customFormat="1" x14ac:dyDescent="0.45">
      <c r="D66" s="53">
        <f t="shared" ref="D66:D129" si="4">COUNTIF($F$2:$F$200,F67)</f>
        <v>199</v>
      </c>
      <c r="F66" s="53" t="str">
        <f t="shared" si="1"/>
        <v xml:space="preserve"> , </v>
      </c>
      <c r="I66" s="7">
        <f t="shared" ca="1" si="2"/>
        <v>44131</v>
      </c>
      <c r="K66" s="43">
        <f t="shared" ca="1" si="3"/>
        <v>120.82409308692677</v>
      </c>
      <c r="Q66" s="48"/>
      <c r="R66" s="48"/>
    </row>
    <row r="67" spans="4:18" s="8" customFormat="1" x14ac:dyDescent="0.45">
      <c r="D67" s="53">
        <f t="shared" si="4"/>
        <v>199</v>
      </c>
      <c r="F67" s="53" t="str">
        <f t="shared" ref="F67:F130" si="5">CONCATENATE(G67," , ",H67)</f>
        <v xml:space="preserve"> , </v>
      </c>
      <c r="I67" s="57">
        <f ca="1">TODAY()</f>
        <v>44131</v>
      </c>
      <c r="K67" s="58">
        <f t="shared" ref="K67:K82" ca="1" si="6">(I67-J67)/365.25</f>
        <v>120.82409308692677</v>
      </c>
      <c r="Q67" s="50"/>
      <c r="R67" s="50"/>
    </row>
    <row r="68" spans="4:18" s="5" customFormat="1" x14ac:dyDescent="0.45">
      <c r="D68" s="53">
        <f t="shared" si="4"/>
        <v>199</v>
      </c>
      <c r="F68" s="53" t="str">
        <f t="shared" si="5"/>
        <v xml:space="preserve"> , </v>
      </c>
      <c r="I68" s="7">
        <f ca="1">TODAY()</f>
        <v>44131</v>
      </c>
      <c r="K68" s="43">
        <f t="shared" ca="1" si="6"/>
        <v>120.82409308692677</v>
      </c>
      <c r="Q68" s="48"/>
      <c r="R68" s="48"/>
    </row>
    <row r="69" spans="4:18" s="8" customFormat="1" x14ac:dyDescent="0.45">
      <c r="D69" s="53">
        <f t="shared" si="4"/>
        <v>199</v>
      </c>
      <c r="F69" s="53" t="str">
        <f t="shared" si="5"/>
        <v xml:space="preserve"> , </v>
      </c>
      <c r="I69" s="57">
        <f ca="1">TODAY()</f>
        <v>44131</v>
      </c>
      <c r="K69" s="58">
        <f t="shared" ca="1" si="6"/>
        <v>120.82409308692677</v>
      </c>
      <c r="Q69" s="50"/>
      <c r="R69" s="50"/>
    </row>
    <row r="70" spans="4:18" s="5" customFormat="1" x14ac:dyDescent="0.45">
      <c r="D70" s="53">
        <f t="shared" si="4"/>
        <v>199</v>
      </c>
      <c r="F70" s="53" t="str">
        <f t="shared" si="5"/>
        <v xml:space="preserve"> , </v>
      </c>
      <c r="I70" s="7">
        <f t="shared" ref="I70:I95" ca="1" si="7">TODAY()</f>
        <v>44131</v>
      </c>
      <c r="K70" s="43">
        <f t="shared" ca="1" si="6"/>
        <v>120.82409308692677</v>
      </c>
      <c r="Q70" s="48"/>
      <c r="R70" s="48"/>
    </row>
    <row r="71" spans="4:18" s="8" customFormat="1" x14ac:dyDescent="0.45">
      <c r="D71" s="53">
        <f t="shared" si="4"/>
        <v>199</v>
      </c>
      <c r="F71" s="53" t="str">
        <f t="shared" si="5"/>
        <v xml:space="preserve"> , </v>
      </c>
      <c r="I71" s="57">
        <f t="shared" ca="1" si="7"/>
        <v>44131</v>
      </c>
      <c r="K71" s="58">
        <f t="shared" ca="1" si="6"/>
        <v>120.82409308692677</v>
      </c>
      <c r="Q71" s="50"/>
      <c r="R71" s="50"/>
    </row>
    <row r="72" spans="4:18" s="5" customFormat="1" x14ac:dyDescent="0.45">
      <c r="D72" s="53">
        <f t="shared" si="4"/>
        <v>199</v>
      </c>
      <c r="F72" s="53" t="str">
        <f t="shared" si="5"/>
        <v xml:space="preserve"> , </v>
      </c>
      <c r="I72" s="7">
        <f t="shared" ca="1" si="7"/>
        <v>44131</v>
      </c>
      <c r="K72" s="43">
        <f t="shared" ca="1" si="6"/>
        <v>120.82409308692677</v>
      </c>
      <c r="Q72" s="48"/>
      <c r="R72" s="48"/>
    </row>
    <row r="73" spans="4:18" s="8" customFormat="1" x14ac:dyDescent="0.45">
      <c r="D73" s="53">
        <f t="shared" si="4"/>
        <v>199</v>
      </c>
      <c r="F73" s="53" t="str">
        <f t="shared" si="5"/>
        <v xml:space="preserve"> , </v>
      </c>
      <c r="I73" s="57">
        <f t="shared" ca="1" si="7"/>
        <v>44131</v>
      </c>
      <c r="K73" s="58">
        <f t="shared" ca="1" si="6"/>
        <v>120.82409308692677</v>
      </c>
      <c r="Q73" s="50"/>
      <c r="R73" s="50"/>
    </row>
    <row r="74" spans="4:18" s="5" customFormat="1" x14ac:dyDescent="0.45">
      <c r="D74" s="53">
        <f t="shared" si="4"/>
        <v>199</v>
      </c>
      <c r="F74" s="53" t="str">
        <f t="shared" si="5"/>
        <v xml:space="preserve"> , </v>
      </c>
      <c r="I74" s="7">
        <f t="shared" ca="1" si="7"/>
        <v>44131</v>
      </c>
      <c r="K74" s="43">
        <f t="shared" ca="1" si="6"/>
        <v>120.82409308692677</v>
      </c>
      <c r="Q74" s="48"/>
      <c r="R74" s="48"/>
    </row>
    <row r="75" spans="4:18" s="8" customFormat="1" x14ac:dyDescent="0.45">
      <c r="D75" s="53">
        <f t="shared" si="4"/>
        <v>199</v>
      </c>
      <c r="F75" s="53" t="str">
        <f t="shared" si="5"/>
        <v xml:space="preserve"> , </v>
      </c>
      <c r="I75" s="57">
        <f t="shared" ca="1" si="7"/>
        <v>44131</v>
      </c>
      <c r="K75" s="58">
        <f t="shared" ca="1" si="6"/>
        <v>120.82409308692677</v>
      </c>
      <c r="Q75" s="50"/>
      <c r="R75" s="50"/>
    </row>
    <row r="76" spans="4:18" s="5" customFormat="1" x14ac:dyDescent="0.45">
      <c r="D76" s="53">
        <f t="shared" si="4"/>
        <v>199</v>
      </c>
      <c r="F76" s="53" t="str">
        <f t="shared" si="5"/>
        <v xml:space="preserve"> , </v>
      </c>
      <c r="I76" s="7">
        <f t="shared" ca="1" si="7"/>
        <v>44131</v>
      </c>
      <c r="K76" s="43">
        <f t="shared" ca="1" si="6"/>
        <v>120.82409308692677</v>
      </c>
      <c r="Q76" s="48"/>
      <c r="R76" s="48"/>
    </row>
    <row r="77" spans="4:18" s="8" customFormat="1" x14ac:dyDescent="0.45">
      <c r="D77" s="53">
        <f t="shared" si="4"/>
        <v>199</v>
      </c>
      <c r="F77" s="53" t="str">
        <f t="shared" si="5"/>
        <v xml:space="preserve"> , </v>
      </c>
      <c r="I77" s="57">
        <f t="shared" ca="1" si="7"/>
        <v>44131</v>
      </c>
      <c r="K77" s="58">
        <f t="shared" ca="1" si="6"/>
        <v>120.82409308692677</v>
      </c>
      <c r="Q77" s="50"/>
      <c r="R77" s="50"/>
    </row>
    <row r="78" spans="4:18" s="5" customFormat="1" x14ac:dyDescent="0.45">
      <c r="D78" s="53">
        <f t="shared" si="4"/>
        <v>199</v>
      </c>
      <c r="F78" s="53" t="str">
        <f t="shared" si="5"/>
        <v xml:space="preserve"> , </v>
      </c>
      <c r="I78" s="7">
        <f t="shared" ca="1" si="7"/>
        <v>44131</v>
      </c>
      <c r="K78" s="43">
        <f t="shared" ca="1" si="6"/>
        <v>120.82409308692677</v>
      </c>
      <c r="Q78" s="48"/>
      <c r="R78" s="48"/>
    </row>
    <row r="79" spans="4:18" s="8" customFormat="1" x14ac:dyDescent="0.45">
      <c r="D79" s="53">
        <f t="shared" si="4"/>
        <v>199</v>
      </c>
      <c r="F79" s="53" t="str">
        <f t="shared" si="5"/>
        <v xml:space="preserve"> , </v>
      </c>
      <c r="I79" s="57">
        <f t="shared" ca="1" si="7"/>
        <v>44131</v>
      </c>
      <c r="K79" s="58">
        <f t="shared" ca="1" si="6"/>
        <v>120.82409308692677</v>
      </c>
      <c r="Q79" s="50"/>
      <c r="R79" s="50"/>
    </row>
    <row r="80" spans="4:18" s="5" customFormat="1" x14ac:dyDescent="0.45">
      <c r="D80" s="53">
        <f t="shared" si="4"/>
        <v>199</v>
      </c>
      <c r="F80" s="53" t="str">
        <f t="shared" si="5"/>
        <v xml:space="preserve"> , </v>
      </c>
      <c r="I80" s="7">
        <f t="shared" ca="1" si="7"/>
        <v>44131</v>
      </c>
      <c r="K80" s="43">
        <f t="shared" ca="1" si="6"/>
        <v>120.82409308692677</v>
      </c>
      <c r="Q80" s="48"/>
      <c r="R80" s="48"/>
    </row>
    <row r="81" spans="4:18" s="8" customFormat="1" x14ac:dyDescent="0.45">
      <c r="D81" s="53">
        <f t="shared" si="4"/>
        <v>199</v>
      </c>
      <c r="F81" s="53" t="str">
        <f t="shared" si="5"/>
        <v xml:space="preserve"> , </v>
      </c>
      <c r="I81" s="57">
        <f t="shared" ca="1" si="7"/>
        <v>44131</v>
      </c>
      <c r="K81" s="58">
        <f t="shared" ca="1" si="6"/>
        <v>120.82409308692677</v>
      </c>
      <c r="Q81" s="50"/>
      <c r="R81" s="50"/>
    </row>
    <row r="82" spans="4:18" s="5" customFormat="1" x14ac:dyDescent="0.45">
      <c r="D82" s="53">
        <f t="shared" si="4"/>
        <v>199</v>
      </c>
      <c r="F82" s="53" t="str">
        <f t="shared" si="5"/>
        <v xml:space="preserve"> , </v>
      </c>
      <c r="I82" s="7">
        <f t="shared" ca="1" si="7"/>
        <v>44131</v>
      </c>
      <c r="K82" s="43">
        <f t="shared" ca="1" si="6"/>
        <v>120.82409308692677</v>
      </c>
      <c r="Q82" s="48"/>
      <c r="R82" s="48"/>
    </row>
    <row r="83" spans="4:18" s="8" customFormat="1" x14ac:dyDescent="0.45">
      <c r="D83" s="53">
        <f t="shared" si="4"/>
        <v>199</v>
      </c>
      <c r="F83" s="53" t="str">
        <f t="shared" si="5"/>
        <v xml:space="preserve"> , </v>
      </c>
      <c r="I83" s="57">
        <f t="shared" ca="1" si="7"/>
        <v>44131</v>
      </c>
      <c r="K83" s="58">
        <f ca="1">(I83-J83)/365.25</f>
        <v>120.82409308692677</v>
      </c>
      <c r="Q83" s="50"/>
      <c r="R83" s="50"/>
    </row>
    <row r="84" spans="4:18" s="5" customFormat="1" x14ac:dyDescent="0.45">
      <c r="D84" s="53">
        <f t="shared" si="4"/>
        <v>199</v>
      </c>
      <c r="F84" s="53" t="str">
        <f t="shared" si="5"/>
        <v xml:space="preserve"> , </v>
      </c>
      <c r="I84" s="7">
        <f t="shared" ca="1" si="7"/>
        <v>44131</v>
      </c>
      <c r="K84" s="43">
        <f t="shared" ref="K84:K111" ca="1" si="8">(I84-J84)/365.25</f>
        <v>120.82409308692677</v>
      </c>
      <c r="Q84" s="48"/>
      <c r="R84" s="48"/>
    </row>
    <row r="85" spans="4:18" s="8" customFormat="1" x14ac:dyDescent="0.45">
      <c r="D85" s="53">
        <f t="shared" si="4"/>
        <v>199</v>
      </c>
      <c r="F85" s="53" t="str">
        <f t="shared" si="5"/>
        <v xml:space="preserve"> , </v>
      </c>
      <c r="I85" s="57">
        <f t="shared" ca="1" si="7"/>
        <v>44131</v>
      </c>
      <c r="K85" s="58">
        <f t="shared" ca="1" si="8"/>
        <v>120.82409308692677</v>
      </c>
      <c r="Q85" s="50"/>
      <c r="R85" s="50"/>
    </row>
    <row r="86" spans="4:18" s="5" customFormat="1" x14ac:dyDescent="0.45">
      <c r="D86" s="53">
        <f t="shared" si="4"/>
        <v>199</v>
      </c>
      <c r="F86" s="53" t="str">
        <f t="shared" si="5"/>
        <v xml:space="preserve"> , </v>
      </c>
      <c r="I86" s="7">
        <f t="shared" ca="1" si="7"/>
        <v>44131</v>
      </c>
      <c r="K86" s="43">
        <f t="shared" ca="1" si="8"/>
        <v>120.82409308692677</v>
      </c>
      <c r="Q86" s="48"/>
      <c r="R86" s="48"/>
    </row>
    <row r="87" spans="4:18" s="8" customFormat="1" x14ac:dyDescent="0.45">
      <c r="D87" s="53">
        <f t="shared" si="4"/>
        <v>199</v>
      </c>
      <c r="F87" s="53" t="str">
        <f t="shared" si="5"/>
        <v xml:space="preserve"> , </v>
      </c>
      <c r="I87" s="57">
        <f t="shared" ca="1" si="7"/>
        <v>44131</v>
      </c>
      <c r="K87" s="58">
        <f t="shared" ca="1" si="8"/>
        <v>120.82409308692677</v>
      </c>
      <c r="Q87" s="50"/>
      <c r="R87" s="50"/>
    </row>
    <row r="88" spans="4:18" s="5" customFormat="1" x14ac:dyDescent="0.45">
      <c r="D88" s="53">
        <f t="shared" si="4"/>
        <v>199</v>
      </c>
      <c r="F88" s="53" t="str">
        <f t="shared" si="5"/>
        <v xml:space="preserve"> , </v>
      </c>
      <c r="I88" s="7">
        <f t="shared" ca="1" si="7"/>
        <v>44131</v>
      </c>
      <c r="K88" s="43">
        <f t="shared" ca="1" si="8"/>
        <v>120.82409308692677</v>
      </c>
      <c r="Q88" s="48"/>
      <c r="R88" s="48"/>
    </row>
    <row r="89" spans="4:18" s="8" customFormat="1" x14ac:dyDescent="0.45">
      <c r="D89" s="53">
        <f t="shared" si="4"/>
        <v>199</v>
      </c>
      <c r="F89" s="53" t="str">
        <f t="shared" si="5"/>
        <v xml:space="preserve"> , </v>
      </c>
      <c r="I89" s="57">
        <f t="shared" ca="1" si="7"/>
        <v>44131</v>
      </c>
      <c r="K89" s="58">
        <f t="shared" ca="1" si="8"/>
        <v>120.82409308692677</v>
      </c>
      <c r="Q89" s="50"/>
      <c r="R89" s="50"/>
    </row>
    <row r="90" spans="4:18" s="5" customFormat="1" x14ac:dyDescent="0.45">
      <c r="D90" s="53">
        <f t="shared" si="4"/>
        <v>199</v>
      </c>
      <c r="F90" s="53" t="str">
        <f t="shared" si="5"/>
        <v xml:space="preserve"> , </v>
      </c>
      <c r="I90" s="7">
        <f t="shared" ca="1" si="7"/>
        <v>44131</v>
      </c>
      <c r="K90" s="43">
        <f t="shared" ca="1" si="8"/>
        <v>120.82409308692677</v>
      </c>
      <c r="Q90" s="48"/>
      <c r="R90" s="48"/>
    </row>
    <row r="91" spans="4:18" s="8" customFormat="1" x14ac:dyDescent="0.45">
      <c r="D91" s="53">
        <f t="shared" si="4"/>
        <v>199</v>
      </c>
      <c r="F91" s="53" t="str">
        <f t="shared" si="5"/>
        <v xml:space="preserve"> , </v>
      </c>
      <c r="I91" s="57">
        <f t="shared" ca="1" si="7"/>
        <v>44131</v>
      </c>
      <c r="K91" s="58">
        <f t="shared" ca="1" si="8"/>
        <v>120.82409308692677</v>
      </c>
      <c r="Q91" s="50"/>
      <c r="R91" s="50"/>
    </row>
    <row r="92" spans="4:18" s="5" customFormat="1" x14ac:dyDescent="0.45">
      <c r="D92" s="53">
        <f t="shared" si="4"/>
        <v>199</v>
      </c>
      <c r="F92" s="53" t="str">
        <f t="shared" si="5"/>
        <v xml:space="preserve"> , </v>
      </c>
      <c r="I92" s="7">
        <f t="shared" ca="1" si="7"/>
        <v>44131</v>
      </c>
      <c r="K92" s="43">
        <f t="shared" ca="1" si="8"/>
        <v>120.82409308692677</v>
      </c>
      <c r="Q92" s="48"/>
      <c r="R92" s="48"/>
    </row>
    <row r="93" spans="4:18" s="8" customFormat="1" x14ac:dyDescent="0.45">
      <c r="D93" s="53">
        <f t="shared" si="4"/>
        <v>199</v>
      </c>
      <c r="F93" s="53" t="str">
        <f t="shared" si="5"/>
        <v xml:space="preserve"> , </v>
      </c>
      <c r="I93" s="57">
        <f t="shared" ca="1" si="7"/>
        <v>44131</v>
      </c>
      <c r="K93" s="58">
        <f t="shared" ca="1" si="8"/>
        <v>120.82409308692677</v>
      </c>
      <c r="Q93" s="50"/>
      <c r="R93" s="50"/>
    </row>
    <row r="94" spans="4:18" s="5" customFormat="1" x14ac:dyDescent="0.45">
      <c r="D94" s="53">
        <f t="shared" si="4"/>
        <v>199</v>
      </c>
      <c r="F94" s="53" t="str">
        <f t="shared" si="5"/>
        <v xml:space="preserve"> , </v>
      </c>
      <c r="I94" s="7">
        <f t="shared" ca="1" si="7"/>
        <v>44131</v>
      </c>
      <c r="K94" s="43">
        <f t="shared" ca="1" si="8"/>
        <v>120.82409308692677</v>
      </c>
      <c r="Q94" s="48"/>
      <c r="R94" s="48"/>
    </row>
    <row r="95" spans="4:18" s="8" customFormat="1" x14ac:dyDescent="0.45">
      <c r="D95" s="53">
        <f t="shared" si="4"/>
        <v>199</v>
      </c>
      <c r="F95" s="53" t="str">
        <f t="shared" si="5"/>
        <v xml:space="preserve"> , </v>
      </c>
      <c r="I95" s="57">
        <f t="shared" ca="1" si="7"/>
        <v>44131</v>
      </c>
      <c r="K95" s="58">
        <f t="shared" ca="1" si="8"/>
        <v>120.82409308692677</v>
      </c>
      <c r="Q95" s="50"/>
      <c r="R95" s="50"/>
    </row>
    <row r="96" spans="4:18" s="5" customFormat="1" x14ac:dyDescent="0.45">
      <c r="D96" s="53">
        <f t="shared" si="4"/>
        <v>199</v>
      </c>
      <c r="F96" s="53" t="str">
        <f t="shared" si="5"/>
        <v xml:space="preserve"> , </v>
      </c>
      <c r="I96" s="7">
        <f ca="1">TODAY()</f>
        <v>44131</v>
      </c>
      <c r="K96" s="43">
        <f t="shared" ca="1" si="8"/>
        <v>120.82409308692677</v>
      </c>
      <c r="Q96" s="48"/>
      <c r="R96" s="48"/>
    </row>
    <row r="97" spans="4:18" s="8" customFormat="1" x14ac:dyDescent="0.45">
      <c r="D97" s="53">
        <f t="shared" si="4"/>
        <v>199</v>
      </c>
      <c r="F97" s="53" t="str">
        <f t="shared" si="5"/>
        <v xml:space="preserve"> , </v>
      </c>
      <c r="I97" s="57">
        <f t="shared" ref="I97:I130" ca="1" si="9">TODAY()</f>
        <v>44131</v>
      </c>
      <c r="K97" s="58">
        <f t="shared" ca="1" si="8"/>
        <v>120.82409308692677</v>
      </c>
      <c r="Q97" s="50"/>
      <c r="R97" s="50"/>
    </row>
    <row r="98" spans="4:18" s="5" customFormat="1" x14ac:dyDescent="0.45">
      <c r="D98" s="53">
        <f t="shared" si="4"/>
        <v>199</v>
      </c>
      <c r="F98" s="53" t="str">
        <f t="shared" si="5"/>
        <v xml:space="preserve"> , </v>
      </c>
      <c r="I98" s="7">
        <f t="shared" ca="1" si="9"/>
        <v>44131</v>
      </c>
      <c r="K98" s="43">
        <f t="shared" ca="1" si="8"/>
        <v>120.82409308692677</v>
      </c>
      <c r="Q98" s="48"/>
      <c r="R98" s="48"/>
    </row>
    <row r="99" spans="4:18" s="8" customFormat="1" x14ac:dyDescent="0.45">
      <c r="D99" s="53">
        <f t="shared" si="4"/>
        <v>199</v>
      </c>
      <c r="F99" s="53" t="str">
        <f t="shared" si="5"/>
        <v xml:space="preserve"> , </v>
      </c>
      <c r="I99" s="57">
        <f t="shared" ca="1" si="9"/>
        <v>44131</v>
      </c>
      <c r="K99" s="58">
        <f t="shared" ca="1" si="8"/>
        <v>120.82409308692677</v>
      </c>
      <c r="Q99" s="50"/>
      <c r="R99" s="50"/>
    </row>
    <row r="100" spans="4:18" s="5" customFormat="1" x14ac:dyDescent="0.45">
      <c r="D100" s="53">
        <f t="shared" si="4"/>
        <v>199</v>
      </c>
      <c r="F100" s="53" t="str">
        <f t="shared" si="5"/>
        <v xml:space="preserve"> , </v>
      </c>
      <c r="I100" s="7">
        <f t="shared" ca="1" si="9"/>
        <v>44131</v>
      </c>
      <c r="K100" s="43">
        <f t="shared" ca="1" si="8"/>
        <v>120.82409308692677</v>
      </c>
      <c r="Q100" s="48"/>
      <c r="R100" s="48"/>
    </row>
    <row r="101" spans="4:18" s="8" customFormat="1" x14ac:dyDescent="0.45">
      <c r="D101" s="53">
        <f t="shared" si="4"/>
        <v>199</v>
      </c>
      <c r="F101" s="53" t="str">
        <f t="shared" si="5"/>
        <v xml:space="preserve"> , </v>
      </c>
      <c r="I101" s="57">
        <f t="shared" ca="1" si="9"/>
        <v>44131</v>
      </c>
      <c r="K101" s="58">
        <f t="shared" ca="1" si="8"/>
        <v>120.82409308692677</v>
      </c>
      <c r="Q101" s="50"/>
      <c r="R101" s="50"/>
    </row>
    <row r="102" spans="4:18" s="5" customFormat="1" x14ac:dyDescent="0.45">
      <c r="D102" s="53">
        <f t="shared" si="4"/>
        <v>199</v>
      </c>
      <c r="F102" s="53" t="str">
        <f t="shared" si="5"/>
        <v xml:space="preserve"> , </v>
      </c>
      <c r="I102" s="7">
        <f t="shared" ca="1" si="9"/>
        <v>44131</v>
      </c>
      <c r="K102" s="43">
        <f t="shared" ca="1" si="8"/>
        <v>120.82409308692677</v>
      </c>
      <c r="Q102" s="48"/>
      <c r="R102" s="48"/>
    </row>
    <row r="103" spans="4:18" s="8" customFormat="1" x14ac:dyDescent="0.45">
      <c r="D103" s="53">
        <f t="shared" si="4"/>
        <v>199</v>
      </c>
      <c r="F103" s="53" t="str">
        <f t="shared" si="5"/>
        <v xml:space="preserve"> , </v>
      </c>
      <c r="I103" s="57">
        <f t="shared" ca="1" si="9"/>
        <v>44131</v>
      </c>
      <c r="K103" s="58">
        <f t="shared" ca="1" si="8"/>
        <v>120.82409308692677</v>
      </c>
      <c r="Q103" s="50"/>
      <c r="R103" s="50"/>
    </row>
    <row r="104" spans="4:18" s="5" customFormat="1" x14ac:dyDescent="0.45">
      <c r="D104" s="53">
        <f t="shared" si="4"/>
        <v>199</v>
      </c>
      <c r="F104" s="53" t="str">
        <f t="shared" si="5"/>
        <v xml:space="preserve"> , </v>
      </c>
      <c r="I104" s="7">
        <f t="shared" ca="1" si="9"/>
        <v>44131</v>
      </c>
      <c r="K104" s="43">
        <f t="shared" ca="1" si="8"/>
        <v>120.82409308692677</v>
      </c>
      <c r="Q104" s="48"/>
      <c r="R104" s="48"/>
    </row>
    <row r="105" spans="4:18" s="8" customFormat="1" x14ac:dyDescent="0.45">
      <c r="D105" s="53">
        <f t="shared" si="4"/>
        <v>199</v>
      </c>
      <c r="F105" s="53" t="str">
        <f t="shared" si="5"/>
        <v xml:space="preserve"> , </v>
      </c>
      <c r="I105" s="57">
        <f t="shared" ca="1" si="9"/>
        <v>44131</v>
      </c>
      <c r="K105" s="58">
        <f t="shared" ca="1" si="8"/>
        <v>120.82409308692677</v>
      </c>
      <c r="Q105" s="50"/>
      <c r="R105" s="50"/>
    </row>
    <row r="106" spans="4:18" s="5" customFormat="1" x14ac:dyDescent="0.45">
      <c r="D106" s="53">
        <f t="shared" si="4"/>
        <v>199</v>
      </c>
      <c r="F106" s="53" t="str">
        <f t="shared" si="5"/>
        <v xml:space="preserve"> , </v>
      </c>
      <c r="I106" s="7">
        <f t="shared" ca="1" si="9"/>
        <v>44131</v>
      </c>
      <c r="K106" s="43">
        <f t="shared" ca="1" si="8"/>
        <v>120.82409308692677</v>
      </c>
      <c r="Q106" s="48"/>
      <c r="R106" s="48"/>
    </row>
    <row r="107" spans="4:18" s="8" customFormat="1" x14ac:dyDescent="0.45">
      <c r="D107" s="53">
        <f t="shared" si="4"/>
        <v>199</v>
      </c>
      <c r="F107" s="53" t="str">
        <f t="shared" si="5"/>
        <v xml:space="preserve"> , </v>
      </c>
      <c r="I107" s="57">
        <f t="shared" ca="1" si="9"/>
        <v>44131</v>
      </c>
      <c r="K107" s="58">
        <f t="shared" ca="1" si="8"/>
        <v>120.82409308692677</v>
      </c>
      <c r="Q107" s="50"/>
      <c r="R107" s="50"/>
    </row>
    <row r="108" spans="4:18" s="5" customFormat="1" x14ac:dyDescent="0.45">
      <c r="D108" s="53">
        <f t="shared" si="4"/>
        <v>199</v>
      </c>
      <c r="F108" s="53" t="str">
        <f t="shared" si="5"/>
        <v xml:space="preserve"> , </v>
      </c>
      <c r="I108" s="7">
        <f t="shared" ca="1" si="9"/>
        <v>44131</v>
      </c>
      <c r="K108" s="43">
        <f t="shared" ca="1" si="8"/>
        <v>120.82409308692677</v>
      </c>
      <c r="Q108" s="48"/>
      <c r="R108" s="48"/>
    </row>
    <row r="109" spans="4:18" s="8" customFormat="1" x14ac:dyDescent="0.45">
      <c r="D109" s="53">
        <f t="shared" si="4"/>
        <v>199</v>
      </c>
      <c r="F109" s="53" t="str">
        <f t="shared" si="5"/>
        <v xml:space="preserve"> , </v>
      </c>
      <c r="I109" s="57">
        <f t="shared" ca="1" si="9"/>
        <v>44131</v>
      </c>
      <c r="K109" s="58">
        <f t="shared" ca="1" si="8"/>
        <v>120.82409308692677</v>
      </c>
      <c r="Q109" s="50"/>
      <c r="R109" s="50"/>
    </row>
    <row r="110" spans="4:18" s="5" customFormat="1" x14ac:dyDescent="0.45">
      <c r="D110" s="53">
        <f t="shared" si="4"/>
        <v>199</v>
      </c>
      <c r="F110" s="53" t="str">
        <f t="shared" si="5"/>
        <v xml:space="preserve"> , </v>
      </c>
      <c r="I110" s="7">
        <f t="shared" ca="1" si="9"/>
        <v>44131</v>
      </c>
      <c r="K110" s="43">
        <f t="shared" ca="1" si="8"/>
        <v>120.82409308692677</v>
      </c>
      <c r="Q110" s="48"/>
      <c r="R110" s="48"/>
    </row>
    <row r="111" spans="4:18" s="8" customFormat="1" x14ac:dyDescent="0.45">
      <c r="D111" s="53">
        <f t="shared" si="4"/>
        <v>199</v>
      </c>
      <c r="F111" s="53" t="str">
        <f t="shared" si="5"/>
        <v xml:space="preserve"> , </v>
      </c>
      <c r="I111" s="57">
        <f t="shared" ca="1" si="9"/>
        <v>44131</v>
      </c>
      <c r="K111" s="58">
        <f t="shared" ca="1" si="8"/>
        <v>120.82409308692677</v>
      </c>
      <c r="Q111" s="50"/>
      <c r="R111" s="50"/>
    </row>
    <row r="112" spans="4:18" s="5" customFormat="1" x14ac:dyDescent="0.45">
      <c r="D112" s="53">
        <f t="shared" si="4"/>
        <v>199</v>
      </c>
      <c r="F112" s="53" t="str">
        <f t="shared" si="5"/>
        <v xml:space="preserve"> , </v>
      </c>
      <c r="I112" s="7">
        <f t="shared" ca="1" si="9"/>
        <v>44131</v>
      </c>
      <c r="K112" s="43">
        <f ca="1">(I112-J112)/365.25</f>
        <v>120.82409308692677</v>
      </c>
      <c r="Q112" s="48"/>
      <c r="R112" s="48"/>
    </row>
    <row r="113" spans="4:18" s="8" customFormat="1" x14ac:dyDescent="0.45">
      <c r="D113" s="53">
        <f t="shared" si="4"/>
        <v>199</v>
      </c>
      <c r="F113" s="53" t="str">
        <f t="shared" si="5"/>
        <v xml:space="preserve"> , </v>
      </c>
      <c r="I113" s="57">
        <f t="shared" ca="1" si="9"/>
        <v>44131</v>
      </c>
      <c r="K113" s="58">
        <f t="shared" ref="K113:K126" ca="1" si="10">(I113-J113)/365.25</f>
        <v>120.82409308692677</v>
      </c>
      <c r="Q113" s="50"/>
      <c r="R113" s="50"/>
    </row>
    <row r="114" spans="4:18" s="5" customFormat="1" x14ac:dyDescent="0.45">
      <c r="D114" s="53">
        <f t="shared" si="4"/>
        <v>199</v>
      </c>
      <c r="F114" s="53" t="str">
        <f t="shared" si="5"/>
        <v xml:space="preserve"> , </v>
      </c>
      <c r="I114" s="7">
        <f t="shared" ca="1" si="9"/>
        <v>44131</v>
      </c>
      <c r="K114" s="43">
        <f t="shared" ca="1" si="10"/>
        <v>120.82409308692677</v>
      </c>
      <c r="Q114" s="48"/>
      <c r="R114" s="48"/>
    </row>
    <row r="115" spans="4:18" s="8" customFormat="1" x14ac:dyDescent="0.45">
      <c r="D115" s="53">
        <f t="shared" si="4"/>
        <v>199</v>
      </c>
      <c r="F115" s="53" t="str">
        <f t="shared" si="5"/>
        <v xml:space="preserve"> , </v>
      </c>
      <c r="I115" s="57">
        <f t="shared" ca="1" si="9"/>
        <v>44131</v>
      </c>
      <c r="K115" s="58">
        <f t="shared" ca="1" si="10"/>
        <v>120.82409308692677</v>
      </c>
      <c r="Q115" s="50"/>
      <c r="R115" s="50"/>
    </row>
    <row r="116" spans="4:18" s="5" customFormat="1" x14ac:dyDescent="0.45">
      <c r="D116" s="53">
        <f t="shared" si="4"/>
        <v>199</v>
      </c>
      <c r="F116" s="53" t="str">
        <f t="shared" si="5"/>
        <v xml:space="preserve"> , </v>
      </c>
      <c r="I116" s="7">
        <f t="shared" ca="1" si="9"/>
        <v>44131</v>
      </c>
      <c r="K116" s="43">
        <f t="shared" ca="1" si="10"/>
        <v>120.82409308692677</v>
      </c>
      <c r="Q116" s="48"/>
      <c r="R116" s="48"/>
    </row>
    <row r="117" spans="4:18" s="8" customFormat="1" x14ac:dyDescent="0.45">
      <c r="D117" s="53">
        <f t="shared" si="4"/>
        <v>199</v>
      </c>
      <c r="F117" s="53" t="str">
        <f t="shared" si="5"/>
        <v xml:space="preserve"> , </v>
      </c>
      <c r="I117" s="57">
        <f t="shared" ca="1" si="9"/>
        <v>44131</v>
      </c>
      <c r="K117" s="58">
        <f t="shared" ca="1" si="10"/>
        <v>120.82409308692677</v>
      </c>
      <c r="Q117" s="50"/>
      <c r="R117" s="50"/>
    </row>
    <row r="118" spans="4:18" s="5" customFormat="1" x14ac:dyDescent="0.45">
      <c r="D118" s="53">
        <f t="shared" si="4"/>
        <v>199</v>
      </c>
      <c r="F118" s="53" t="str">
        <f t="shared" si="5"/>
        <v xml:space="preserve"> , </v>
      </c>
      <c r="I118" s="7">
        <f t="shared" ca="1" si="9"/>
        <v>44131</v>
      </c>
      <c r="K118" s="43">
        <f t="shared" ca="1" si="10"/>
        <v>120.82409308692677</v>
      </c>
      <c r="Q118" s="48"/>
      <c r="R118" s="48"/>
    </row>
    <row r="119" spans="4:18" s="8" customFormat="1" x14ac:dyDescent="0.45">
      <c r="D119" s="53">
        <f t="shared" si="4"/>
        <v>199</v>
      </c>
      <c r="F119" s="53" t="str">
        <f t="shared" si="5"/>
        <v xml:space="preserve"> , </v>
      </c>
      <c r="I119" s="57">
        <f t="shared" ca="1" si="9"/>
        <v>44131</v>
      </c>
      <c r="K119" s="58">
        <f t="shared" ca="1" si="10"/>
        <v>120.82409308692677</v>
      </c>
      <c r="Q119" s="50"/>
      <c r="R119" s="50"/>
    </row>
    <row r="120" spans="4:18" s="5" customFormat="1" x14ac:dyDescent="0.45">
      <c r="D120" s="53">
        <f t="shared" si="4"/>
        <v>199</v>
      </c>
      <c r="F120" s="53" t="str">
        <f t="shared" si="5"/>
        <v xml:space="preserve"> , </v>
      </c>
      <c r="I120" s="7">
        <f t="shared" ca="1" si="9"/>
        <v>44131</v>
      </c>
      <c r="K120" s="43">
        <f t="shared" ca="1" si="10"/>
        <v>120.82409308692677</v>
      </c>
      <c r="Q120" s="48"/>
      <c r="R120" s="48"/>
    </row>
    <row r="121" spans="4:18" s="8" customFormat="1" x14ac:dyDescent="0.45">
      <c r="D121" s="53">
        <f t="shared" si="4"/>
        <v>199</v>
      </c>
      <c r="F121" s="53" t="str">
        <f t="shared" si="5"/>
        <v xml:space="preserve"> , </v>
      </c>
      <c r="I121" s="57">
        <f t="shared" ca="1" si="9"/>
        <v>44131</v>
      </c>
      <c r="K121" s="58">
        <f t="shared" ca="1" si="10"/>
        <v>120.82409308692677</v>
      </c>
      <c r="Q121" s="50"/>
      <c r="R121" s="50"/>
    </row>
    <row r="122" spans="4:18" s="5" customFormat="1" x14ac:dyDescent="0.45">
      <c r="D122" s="53">
        <f t="shared" si="4"/>
        <v>199</v>
      </c>
      <c r="F122" s="53" t="str">
        <f t="shared" si="5"/>
        <v xml:space="preserve"> , </v>
      </c>
      <c r="I122" s="7">
        <f t="shared" ca="1" si="9"/>
        <v>44131</v>
      </c>
      <c r="K122" s="43">
        <f t="shared" ca="1" si="10"/>
        <v>120.82409308692677</v>
      </c>
      <c r="Q122" s="48"/>
      <c r="R122" s="48"/>
    </row>
    <row r="123" spans="4:18" s="8" customFormat="1" x14ac:dyDescent="0.45">
      <c r="D123" s="53">
        <f t="shared" si="4"/>
        <v>199</v>
      </c>
      <c r="F123" s="53" t="str">
        <f t="shared" si="5"/>
        <v xml:space="preserve"> , </v>
      </c>
      <c r="I123" s="57">
        <f t="shared" ca="1" si="9"/>
        <v>44131</v>
      </c>
      <c r="K123" s="58">
        <f t="shared" ca="1" si="10"/>
        <v>120.82409308692677</v>
      </c>
      <c r="Q123" s="50"/>
      <c r="R123" s="50"/>
    </row>
    <row r="124" spans="4:18" s="5" customFormat="1" x14ac:dyDescent="0.45">
      <c r="D124" s="53">
        <f t="shared" si="4"/>
        <v>199</v>
      </c>
      <c r="F124" s="53" t="str">
        <f t="shared" si="5"/>
        <v xml:space="preserve"> , </v>
      </c>
      <c r="I124" s="7">
        <f t="shared" ca="1" si="9"/>
        <v>44131</v>
      </c>
      <c r="K124" s="43">
        <f t="shared" ca="1" si="10"/>
        <v>120.82409308692677</v>
      </c>
      <c r="Q124" s="48"/>
      <c r="R124" s="48"/>
    </row>
    <row r="125" spans="4:18" s="8" customFormat="1" x14ac:dyDescent="0.45">
      <c r="D125" s="53">
        <f t="shared" si="4"/>
        <v>199</v>
      </c>
      <c r="F125" s="53" t="str">
        <f t="shared" si="5"/>
        <v xml:space="preserve"> , </v>
      </c>
      <c r="I125" s="57">
        <f ca="1">TODAY()</f>
        <v>44131</v>
      </c>
      <c r="K125" s="58">
        <f t="shared" ca="1" si="10"/>
        <v>120.82409308692677</v>
      </c>
      <c r="Q125" s="50"/>
      <c r="R125" s="50"/>
    </row>
    <row r="126" spans="4:18" s="5" customFormat="1" x14ac:dyDescent="0.45">
      <c r="D126" s="53">
        <f t="shared" si="4"/>
        <v>199</v>
      </c>
      <c r="F126" s="53" t="str">
        <f t="shared" si="5"/>
        <v xml:space="preserve"> , </v>
      </c>
      <c r="I126" s="7">
        <f t="shared" ca="1" si="9"/>
        <v>44131</v>
      </c>
      <c r="K126" s="43">
        <f t="shared" ca="1" si="10"/>
        <v>120.82409308692677</v>
      </c>
      <c r="Q126" s="48"/>
      <c r="R126" s="48"/>
    </row>
    <row r="127" spans="4:18" s="8" customFormat="1" x14ac:dyDescent="0.45">
      <c r="D127" s="53">
        <f t="shared" si="4"/>
        <v>199</v>
      </c>
      <c r="F127" s="53" t="str">
        <f t="shared" si="5"/>
        <v xml:space="preserve"> , </v>
      </c>
      <c r="I127" s="57">
        <f t="shared" ca="1" si="9"/>
        <v>44131</v>
      </c>
      <c r="K127" s="58">
        <f ca="1">(I127-J127)/365.25</f>
        <v>120.82409308692677</v>
      </c>
      <c r="Q127" s="50"/>
      <c r="R127" s="50"/>
    </row>
    <row r="128" spans="4:18" s="5" customFormat="1" x14ac:dyDescent="0.45">
      <c r="D128" s="53">
        <f t="shared" si="4"/>
        <v>199</v>
      </c>
      <c r="F128" s="53" t="str">
        <f t="shared" si="5"/>
        <v xml:space="preserve"> , </v>
      </c>
      <c r="I128" s="7">
        <f t="shared" ca="1" si="9"/>
        <v>44131</v>
      </c>
      <c r="K128" s="43">
        <f t="shared" ref="K128:K149" ca="1" si="11">(I128-J128)/365.25</f>
        <v>120.82409308692677</v>
      </c>
      <c r="Q128" s="48"/>
      <c r="R128" s="48"/>
    </row>
    <row r="129" spans="4:18" s="8" customFormat="1" x14ac:dyDescent="0.45">
      <c r="D129" s="53">
        <f t="shared" si="4"/>
        <v>199</v>
      </c>
      <c r="F129" s="53" t="str">
        <f t="shared" si="5"/>
        <v xml:space="preserve"> , </v>
      </c>
      <c r="I129" s="57">
        <f t="shared" ca="1" si="9"/>
        <v>44131</v>
      </c>
      <c r="K129" s="58">
        <f t="shared" ca="1" si="11"/>
        <v>120.82409308692677</v>
      </c>
      <c r="Q129" s="50"/>
      <c r="R129" s="50"/>
    </row>
    <row r="130" spans="4:18" s="5" customFormat="1" x14ac:dyDescent="0.45">
      <c r="D130" s="53">
        <f t="shared" ref="D130:D193" si="12">COUNTIF($F$2:$F$200,F131)</f>
        <v>199</v>
      </c>
      <c r="F130" s="53" t="str">
        <f t="shared" si="5"/>
        <v xml:space="preserve"> , </v>
      </c>
      <c r="I130" s="7">
        <f t="shared" ca="1" si="9"/>
        <v>44131</v>
      </c>
      <c r="K130" s="43">
        <f t="shared" ca="1" si="11"/>
        <v>120.82409308692677</v>
      </c>
      <c r="Q130" s="48"/>
      <c r="R130" s="48"/>
    </row>
    <row r="131" spans="4:18" s="8" customFormat="1" x14ac:dyDescent="0.45">
      <c r="D131" s="53">
        <f t="shared" si="12"/>
        <v>199</v>
      </c>
      <c r="F131" s="53" t="str">
        <f t="shared" ref="F131:F181" si="13">CONCATENATE(G131," , ",H131)</f>
        <v xml:space="preserve"> , </v>
      </c>
      <c r="I131" s="57">
        <f ca="1">TODAY()</f>
        <v>44131</v>
      </c>
      <c r="K131" s="58">
        <f t="shared" ca="1" si="11"/>
        <v>120.82409308692677</v>
      </c>
      <c r="Q131" s="50"/>
      <c r="R131" s="50"/>
    </row>
    <row r="132" spans="4:18" s="5" customFormat="1" x14ac:dyDescent="0.45">
      <c r="D132" s="53">
        <f t="shared" si="12"/>
        <v>199</v>
      </c>
      <c r="F132" s="53" t="str">
        <f t="shared" si="13"/>
        <v xml:space="preserve"> , </v>
      </c>
      <c r="I132" s="7">
        <f t="shared" ref="I132:I174" ca="1" si="14">TODAY()</f>
        <v>44131</v>
      </c>
      <c r="K132" s="43">
        <f t="shared" ca="1" si="11"/>
        <v>120.82409308692677</v>
      </c>
      <c r="Q132" s="48"/>
      <c r="R132" s="48"/>
    </row>
    <row r="133" spans="4:18" s="8" customFormat="1" x14ac:dyDescent="0.45">
      <c r="D133" s="53">
        <f t="shared" si="12"/>
        <v>199</v>
      </c>
      <c r="F133" s="53" t="str">
        <f t="shared" si="13"/>
        <v xml:space="preserve"> , </v>
      </c>
      <c r="I133" s="57">
        <f t="shared" ca="1" si="14"/>
        <v>44131</v>
      </c>
      <c r="K133" s="58">
        <f t="shared" ca="1" si="11"/>
        <v>120.82409308692677</v>
      </c>
      <c r="Q133" s="50"/>
      <c r="R133" s="50"/>
    </row>
    <row r="134" spans="4:18" s="5" customFormat="1" x14ac:dyDescent="0.45">
      <c r="D134" s="53">
        <f t="shared" si="12"/>
        <v>199</v>
      </c>
      <c r="F134" s="53" t="str">
        <f t="shared" si="13"/>
        <v xml:space="preserve"> , </v>
      </c>
      <c r="I134" s="7">
        <f t="shared" ca="1" si="14"/>
        <v>44131</v>
      </c>
      <c r="K134" s="43">
        <f t="shared" ca="1" si="11"/>
        <v>120.82409308692677</v>
      </c>
      <c r="Q134" s="48"/>
      <c r="R134" s="48"/>
    </row>
    <row r="135" spans="4:18" s="8" customFormat="1" x14ac:dyDescent="0.45">
      <c r="D135" s="53">
        <f t="shared" si="12"/>
        <v>199</v>
      </c>
      <c r="F135" s="53" t="str">
        <f t="shared" si="13"/>
        <v xml:space="preserve"> , </v>
      </c>
      <c r="I135" s="57">
        <f t="shared" ca="1" si="14"/>
        <v>44131</v>
      </c>
      <c r="K135" s="58">
        <f t="shared" ca="1" si="11"/>
        <v>120.82409308692677</v>
      </c>
      <c r="Q135" s="50"/>
      <c r="R135" s="50"/>
    </row>
    <row r="136" spans="4:18" s="5" customFormat="1" x14ac:dyDescent="0.45">
      <c r="D136" s="53">
        <f t="shared" si="12"/>
        <v>199</v>
      </c>
      <c r="F136" s="53" t="str">
        <f t="shared" si="13"/>
        <v xml:space="preserve"> , </v>
      </c>
      <c r="I136" s="7">
        <f t="shared" ca="1" si="14"/>
        <v>44131</v>
      </c>
      <c r="K136" s="43">
        <f t="shared" ca="1" si="11"/>
        <v>120.82409308692677</v>
      </c>
      <c r="Q136" s="48"/>
      <c r="R136" s="48"/>
    </row>
    <row r="137" spans="4:18" s="8" customFormat="1" x14ac:dyDescent="0.45">
      <c r="D137" s="53">
        <f t="shared" si="12"/>
        <v>199</v>
      </c>
      <c r="F137" s="53" t="str">
        <f t="shared" si="13"/>
        <v xml:space="preserve"> , </v>
      </c>
      <c r="I137" s="57">
        <f t="shared" ca="1" si="14"/>
        <v>44131</v>
      </c>
      <c r="K137" s="58">
        <f t="shared" ca="1" si="11"/>
        <v>120.82409308692677</v>
      </c>
      <c r="Q137" s="50"/>
      <c r="R137" s="50"/>
    </row>
    <row r="138" spans="4:18" s="5" customFormat="1" x14ac:dyDescent="0.45">
      <c r="D138" s="53">
        <f t="shared" si="12"/>
        <v>199</v>
      </c>
      <c r="F138" s="53" t="str">
        <f t="shared" si="13"/>
        <v xml:space="preserve"> , </v>
      </c>
      <c r="I138" s="7">
        <f t="shared" ca="1" si="14"/>
        <v>44131</v>
      </c>
      <c r="K138" s="43">
        <f t="shared" ca="1" si="11"/>
        <v>120.82409308692677</v>
      </c>
      <c r="Q138" s="48"/>
      <c r="R138" s="48"/>
    </row>
    <row r="139" spans="4:18" s="8" customFormat="1" x14ac:dyDescent="0.45">
      <c r="D139" s="53">
        <f t="shared" si="12"/>
        <v>199</v>
      </c>
      <c r="F139" s="53" t="str">
        <f t="shared" si="13"/>
        <v xml:space="preserve"> , </v>
      </c>
      <c r="I139" s="57">
        <f t="shared" ca="1" si="14"/>
        <v>44131</v>
      </c>
      <c r="K139" s="58">
        <f t="shared" ca="1" si="11"/>
        <v>120.82409308692677</v>
      </c>
      <c r="Q139" s="50"/>
      <c r="R139" s="50"/>
    </row>
    <row r="140" spans="4:18" s="5" customFormat="1" x14ac:dyDescent="0.45">
      <c r="D140" s="53">
        <f t="shared" si="12"/>
        <v>199</v>
      </c>
      <c r="F140" s="53" t="str">
        <f t="shared" si="13"/>
        <v xml:space="preserve"> , </v>
      </c>
      <c r="I140" s="7">
        <f t="shared" ca="1" si="14"/>
        <v>44131</v>
      </c>
      <c r="K140" s="43">
        <f t="shared" ca="1" si="11"/>
        <v>120.82409308692677</v>
      </c>
      <c r="Q140" s="48"/>
      <c r="R140" s="48"/>
    </row>
    <row r="141" spans="4:18" s="8" customFormat="1" x14ac:dyDescent="0.45">
      <c r="D141" s="53">
        <f t="shared" si="12"/>
        <v>199</v>
      </c>
      <c r="F141" s="53" t="str">
        <f t="shared" si="13"/>
        <v xml:space="preserve"> , </v>
      </c>
      <c r="I141" s="57">
        <f t="shared" ca="1" si="14"/>
        <v>44131</v>
      </c>
      <c r="K141" s="58">
        <f t="shared" ca="1" si="11"/>
        <v>120.82409308692677</v>
      </c>
      <c r="Q141" s="50"/>
      <c r="R141" s="50"/>
    </row>
    <row r="142" spans="4:18" s="5" customFormat="1" x14ac:dyDescent="0.45">
      <c r="D142" s="53">
        <f t="shared" si="12"/>
        <v>199</v>
      </c>
      <c r="F142" s="53" t="str">
        <f t="shared" si="13"/>
        <v xml:space="preserve"> , </v>
      </c>
      <c r="I142" s="7">
        <f t="shared" ca="1" si="14"/>
        <v>44131</v>
      </c>
      <c r="K142" s="43">
        <f t="shared" ca="1" si="11"/>
        <v>120.82409308692677</v>
      </c>
      <c r="Q142" s="48"/>
      <c r="R142" s="48"/>
    </row>
    <row r="143" spans="4:18" s="8" customFormat="1" x14ac:dyDescent="0.45">
      <c r="D143" s="53">
        <f t="shared" si="12"/>
        <v>199</v>
      </c>
      <c r="F143" s="53" t="str">
        <f t="shared" si="13"/>
        <v xml:space="preserve"> , </v>
      </c>
      <c r="I143" s="57">
        <f t="shared" ca="1" si="14"/>
        <v>44131</v>
      </c>
      <c r="K143" s="58">
        <f t="shared" ca="1" si="11"/>
        <v>120.82409308692677</v>
      </c>
      <c r="Q143" s="50"/>
      <c r="R143" s="50"/>
    </row>
    <row r="144" spans="4:18" s="5" customFormat="1" x14ac:dyDescent="0.45">
      <c r="D144" s="53">
        <f t="shared" si="12"/>
        <v>199</v>
      </c>
      <c r="F144" s="53" t="str">
        <f t="shared" si="13"/>
        <v xml:space="preserve"> , </v>
      </c>
      <c r="I144" s="7">
        <f t="shared" ca="1" si="14"/>
        <v>44131</v>
      </c>
      <c r="K144" s="43">
        <f t="shared" ca="1" si="11"/>
        <v>120.82409308692677</v>
      </c>
      <c r="Q144" s="48"/>
      <c r="R144" s="48"/>
    </row>
    <row r="145" spans="4:18" s="8" customFormat="1" x14ac:dyDescent="0.45">
      <c r="D145" s="53">
        <f t="shared" si="12"/>
        <v>199</v>
      </c>
      <c r="F145" s="53" t="str">
        <f t="shared" si="13"/>
        <v xml:space="preserve"> , </v>
      </c>
      <c r="I145" s="57">
        <f t="shared" ca="1" si="14"/>
        <v>44131</v>
      </c>
      <c r="K145" s="58">
        <f t="shared" ca="1" si="11"/>
        <v>120.82409308692677</v>
      </c>
      <c r="Q145" s="50"/>
      <c r="R145" s="50"/>
    </row>
    <row r="146" spans="4:18" s="5" customFormat="1" x14ac:dyDescent="0.45">
      <c r="D146" s="53">
        <f t="shared" si="12"/>
        <v>199</v>
      </c>
      <c r="F146" s="53" t="str">
        <f t="shared" si="13"/>
        <v xml:space="preserve"> , </v>
      </c>
      <c r="I146" s="7">
        <f t="shared" ca="1" si="14"/>
        <v>44131</v>
      </c>
      <c r="K146" s="43">
        <f t="shared" ca="1" si="11"/>
        <v>120.82409308692677</v>
      </c>
      <c r="Q146" s="48"/>
      <c r="R146" s="48"/>
    </row>
    <row r="147" spans="4:18" s="8" customFormat="1" x14ac:dyDescent="0.45">
      <c r="D147" s="53">
        <f t="shared" si="12"/>
        <v>199</v>
      </c>
      <c r="F147" s="53" t="str">
        <f t="shared" si="13"/>
        <v xml:space="preserve"> , </v>
      </c>
      <c r="I147" s="57">
        <f t="shared" ca="1" si="14"/>
        <v>44131</v>
      </c>
      <c r="K147" s="58">
        <f t="shared" ca="1" si="11"/>
        <v>120.82409308692677</v>
      </c>
      <c r="Q147" s="50"/>
      <c r="R147" s="50"/>
    </row>
    <row r="148" spans="4:18" s="5" customFormat="1" x14ac:dyDescent="0.45">
      <c r="D148" s="53">
        <f t="shared" si="12"/>
        <v>199</v>
      </c>
      <c r="F148" s="53" t="str">
        <f t="shared" si="13"/>
        <v xml:space="preserve"> , </v>
      </c>
      <c r="I148" s="7">
        <f t="shared" ca="1" si="14"/>
        <v>44131</v>
      </c>
      <c r="K148" s="43">
        <f t="shared" ca="1" si="11"/>
        <v>120.82409308692677</v>
      </c>
      <c r="Q148" s="48"/>
      <c r="R148" s="48"/>
    </row>
    <row r="149" spans="4:18" s="8" customFormat="1" x14ac:dyDescent="0.45">
      <c r="D149" s="53">
        <f t="shared" si="12"/>
        <v>199</v>
      </c>
      <c r="F149" s="53" t="str">
        <f t="shared" si="13"/>
        <v xml:space="preserve"> , </v>
      </c>
      <c r="I149" s="57">
        <f t="shared" ca="1" si="14"/>
        <v>44131</v>
      </c>
      <c r="K149" s="58">
        <f t="shared" ca="1" si="11"/>
        <v>120.82409308692677</v>
      </c>
      <c r="Q149" s="50"/>
      <c r="R149" s="50"/>
    </row>
    <row r="150" spans="4:18" s="5" customFormat="1" x14ac:dyDescent="0.45">
      <c r="D150" s="53">
        <f t="shared" si="12"/>
        <v>199</v>
      </c>
      <c r="F150" s="53" t="str">
        <f t="shared" si="13"/>
        <v xml:space="preserve"> , </v>
      </c>
      <c r="I150" s="7">
        <f t="shared" ca="1" si="14"/>
        <v>44131</v>
      </c>
      <c r="K150" s="43">
        <f ca="1">(I150-J150)/365.25</f>
        <v>120.82409308692677</v>
      </c>
      <c r="Q150" s="48"/>
      <c r="R150" s="48"/>
    </row>
    <row r="151" spans="4:18" s="8" customFormat="1" x14ac:dyDescent="0.45">
      <c r="D151" s="53">
        <f t="shared" si="12"/>
        <v>199</v>
      </c>
      <c r="F151" s="53" t="str">
        <f t="shared" si="13"/>
        <v xml:space="preserve"> , </v>
      </c>
      <c r="I151" s="57">
        <f t="shared" ca="1" si="14"/>
        <v>44131</v>
      </c>
      <c r="K151" s="58">
        <f t="shared" ref="K151:K164" ca="1" si="15">(I151-J151)/365.25</f>
        <v>120.82409308692677</v>
      </c>
      <c r="Q151" s="50"/>
      <c r="R151" s="50"/>
    </row>
    <row r="152" spans="4:18" s="5" customFormat="1" x14ac:dyDescent="0.45">
      <c r="D152" s="53">
        <f t="shared" si="12"/>
        <v>199</v>
      </c>
      <c r="F152" s="53" t="str">
        <f t="shared" si="13"/>
        <v xml:space="preserve"> , </v>
      </c>
      <c r="I152" s="7">
        <f t="shared" ca="1" si="14"/>
        <v>44131</v>
      </c>
      <c r="K152" s="43">
        <f t="shared" ca="1" si="15"/>
        <v>120.82409308692677</v>
      </c>
      <c r="Q152" s="48"/>
      <c r="R152" s="48"/>
    </row>
    <row r="153" spans="4:18" s="8" customFormat="1" x14ac:dyDescent="0.45">
      <c r="D153" s="53">
        <f t="shared" si="12"/>
        <v>199</v>
      </c>
      <c r="F153" s="53" t="str">
        <f t="shared" si="13"/>
        <v xml:space="preserve"> , </v>
      </c>
      <c r="I153" s="57">
        <f t="shared" ca="1" si="14"/>
        <v>44131</v>
      </c>
      <c r="K153" s="58">
        <f t="shared" ca="1" si="15"/>
        <v>120.82409308692677</v>
      </c>
      <c r="Q153" s="50"/>
      <c r="R153" s="50"/>
    </row>
    <row r="154" spans="4:18" s="5" customFormat="1" x14ac:dyDescent="0.45">
      <c r="D154" s="53">
        <f t="shared" si="12"/>
        <v>199</v>
      </c>
      <c r="F154" s="53" t="str">
        <f t="shared" si="13"/>
        <v xml:space="preserve"> , </v>
      </c>
      <c r="I154" s="7">
        <f t="shared" ca="1" si="14"/>
        <v>44131</v>
      </c>
      <c r="K154" s="43">
        <f t="shared" ca="1" si="15"/>
        <v>120.82409308692677</v>
      </c>
      <c r="Q154" s="48"/>
      <c r="R154" s="48"/>
    </row>
    <row r="155" spans="4:18" s="8" customFormat="1" x14ac:dyDescent="0.45">
      <c r="D155" s="53">
        <f t="shared" si="12"/>
        <v>199</v>
      </c>
      <c r="F155" s="53" t="str">
        <f t="shared" si="13"/>
        <v xml:space="preserve"> , </v>
      </c>
      <c r="I155" s="57">
        <f t="shared" ca="1" si="14"/>
        <v>44131</v>
      </c>
      <c r="K155" s="58">
        <f t="shared" ca="1" si="15"/>
        <v>120.82409308692677</v>
      </c>
      <c r="Q155" s="50"/>
      <c r="R155" s="50"/>
    </row>
    <row r="156" spans="4:18" s="5" customFormat="1" x14ac:dyDescent="0.45">
      <c r="D156" s="53">
        <f t="shared" si="12"/>
        <v>199</v>
      </c>
      <c r="F156" s="53" t="str">
        <f t="shared" si="13"/>
        <v xml:space="preserve"> , </v>
      </c>
      <c r="I156" s="7">
        <f t="shared" ca="1" si="14"/>
        <v>44131</v>
      </c>
      <c r="K156" s="43">
        <f t="shared" ca="1" si="15"/>
        <v>120.82409308692677</v>
      </c>
      <c r="Q156" s="48"/>
      <c r="R156" s="48"/>
    </row>
    <row r="157" spans="4:18" s="8" customFormat="1" x14ac:dyDescent="0.45">
      <c r="D157" s="53">
        <f t="shared" si="12"/>
        <v>199</v>
      </c>
      <c r="F157" s="53" t="str">
        <f t="shared" si="13"/>
        <v xml:space="preserve"> , </v>
      </c>
      <c r="I157" s="57">
        <f t="shared" ca="1" si="14"/>
        <v>44131</v>
      </c>
      <c r="K157" s="58">
        <f t="shared" ca="1" si="15"/>
        <v>120.82409308692677</v>
      </c>
      <c r="Q157" s="50"/>
      <c r="R157" s="50"/>
    </row>
    <row r="158" spans="4:18" s="5" customFormat="1" x14ac:dyDescent="0.45">
      <c r="D158" s="53">
        <f t="shared" si="12"/>
        <v>199</v>
      </c>
      <c r="F158" s="53" t="str">
        <f t="shared" si="13"/>
        <v xml:space="preserve"> , </v>
      </c>
      <c r="I158" s="7">
        <f t="shared" ca="1" si="14"/>
        <v>44131</v>
      </c>
      <c r="K158" s="43">
        <f t="shared" ca="1" si="15"/>
        <v>120.82409308692677</v>
      </c>
      <c r="Q158" s="48"/>
      <c r="R158" s="48"/>
    </row>
    <row r="159" spans="4:18" s="8" customFormat="1" x14ac:dyDescent="0.45">
      <c r="D159" s="53">
        <f t="shared" si="12"/>
        <v>199</v>
      </c>
      <c r="F159" s="53" t="str">
        <f t="shared" si="13"/>
        <v xml:space="preserve"> , </v>
      </c>
      <c r="I159" s="57">
        <f t="shared" ca="1" si="14"/>
        <v>44131</v>
      </c>
      <c r="K159" s="58">
        <f t="shared" ca="1" si="15"/>
        <v>120.82409308692677</v>
      </c>
      <c r="Q159" s="50"/>
      <c r="R159" s="50"/>
    </row>
    <row r="160" spans="4:18" s="5" customFormat="1" x14ac:dyDescent="0.45">
      <c r="D160" s="53">
        <f t="shared" si="12"/>
        <v>199</v>
      </c>
      <c r="F160" s="53" t="str">
        <f t="shared" si="13"/>
        <v xml:space="preserve"> , </v>
      </c>
      <c r="I160" s="7">
        <f ca="1">TODAY()</f>
        <v>44131</v>
      </c>
      <c r="K160" s="43">
        <f t="shared" ca="1" si="15"/>
        <v>120.82409308692677</v>
      </c>
      <c r="Q160" s="48"/>
      <c r="R160" s="48"/>
    </row>
    <row r="161" spans="4:18" s="8" customFormat="1" x14ac:dyDescent="0.45">
      <c r="D161" s="53">
        <f t="shared" si="12"/>
        <v>199</v>
      </c>
      <c r="F161" s="53" t="str">
        <f t="shared" si="13"/>
        <v xml:space="preserve"> , </v>
      </c>
      <c r="I161" s="57">
        <f t="shared" ca="1" si="14"/>
        <v>44131</v>
      </c>
      <c r="K161" s="58">
        <f t="shared" ca="1" si="15"/>
        <v>120.82409308692677</v>
      </c>
      <c r="Q161" s="50"/>
      <c r="R161" s="50"/>
    </row>
    <row r="162" spans="4:18" s="5" customFormat="1" x14ac:dyDescent="0.45">
      <c r="D162" s="53">
        <f t="shared" si="12"/>
        <v>199</v>
      </c>
      <c r="F162" s="53" t="str">
        <f t="shared" si="13"/>
        <v xml:space="preserve"> , </v>
      </c>
      <c r="I162" s="7">
        <f t="shared" ca="1" si="14"/>
        <v>44131</v>
      </c>
      <c r="K162" s="43">
        <f t="shared" ca="1" si="15"/>
        <v>120.82409308692677</v>
      </c>
      <c r="Q162" s="48"/>
      <c r="R162" s="48"/>
    </row>
    <row r="163" spans="4:18" s="8" customFormat="1" x14ac:dyDescent="0.45">
      <c r="D163" s="53">
        <f t="shared" si="12"/>
        <v>199</v>
      </c>
      <c r="F163" s="53" t="str">
        <f t="shared" si="13"/>
        <v xml:space="preserve"> , </v>
      </c>
      <c r="I163" s="57">
        <f t="shared" ca="1" si="14"/>
        <v>44131</v>
      </c>
      <c r="K163" s="58">
        <f t="shared" ca="1" si="15"/>
        <v>120.82409308692677</v>
      </c>
      <c r="Q163" s="50"/>
      <c r="R163" s="50"/>
    </row>
    <row r="164" spans="4:18" s="5" customFormat="1" x14ac:dyDescent="0.45">
      <c r="D164" s="53">
        <f t="shared" si="12"/>
        <v>199</v>
      </c>
      <c r="F164" s="53" t="str">
        <f t="shared" si="13"/>
        <v xml:space="preserve"> , </v>
      </c>
      <c r="I164" s="7">
        <f t="shared" ca="1" si="14"/>
        <v>44131</v>
      </c>
      <c r="K164" s="43">
        <f t="shared" ca="1" si="15"/>
        <v>120.82409308692677</v>
      </c>
      <c r="Q164" s="48"/>
      <c r="R164" s="48"/>
    </row>
    <row r="165" spans="4:18" s="8" customFormat="1" x14ac:dyDescent="0.45">
      <c r="D165" s="53">
        <f t="shared" si="12"/>
        <v>199</v>
      </c>
      <c r="F165" s="53" t="str">
        <f t="shared" si="13"/>
        <v xml:space="preserve"> , </v>
      </c>
      <c r="I165" s="57">
        <f t="shared" ca="1" si="14"/>
        <v>44131</v>
      </c>
      <c r="K165" s="58">
        <f ca="1">(I165-J165)/365.25</f>
        <v>120.82409308692677</v>
      </c>
      <c r="Q165" s="50"/>
      <c r="R165" s="50"/>
    </row>
    <row r="166" spans="4:18" s="5" customFormat="1" x14ac:dyDescent="0.45">
      <c r="D166" s="53">
        <f t="shared" si="12"/>
        <v>199</v>
      </c>
      <c r="F166" s="53" t="str">
        <f t="shared" si="13"/>
        <v xml:space="preserve"> , </v>
      </c>
      <c r="I166" s="7">
        <f t="shared" ca="1" si="14"/>
        <v>44131</v>
      </c>
      <c r="K166" s="43">
        <f t="shared" ref="K166:K179" ca="1" si="16">(I166-J166)/365.25</f>
        <v>120.82409308692677</v>
      </c>
      <c r="Q166" s="48"/>
      <c r="R166" s="48"/>
    </row>
    <row r="167" spans="4:18" s="8" customFormat="1" x14ac:dyDescent="0.45">
      <c r="D167" s="53">
        <f t="shared" si="12"/>
        <v>199</v>
      </c>
      <c r="F167" s="53" t="str">
        <f t="shared" si="13"/>
        <v xml:space="preserve"> , </v>
      </c>
      <c r="I167" s="57">
        <f t="shared" ca="1" si="14"/>
        <v>44131</v>
      </c>
      <c r="K167" s="58">
        <f t="shared" ca="1" si="16"/>
        <v>120.82409308692677</v>
      </c>
      <c r="Q167" s="50"/>
      <c r="R167" s="50"/>
    </row>
    <row r="168" spans="4:18" s="5" customFormat="1" x14ac:dyDescent="0.45">
      <c r="D168" s="53">
        <f t="shared" si="12"/>
        <v>199</v>
      </c>
      <c r="F168" s="53" t="str">
        <f t="shared" si="13"/>
        <v xml:space="preserve"> , </v>
      </c>
      <c r="I168" s="7">
        <f t="shared" ca="1" si="14"/>
        <v>44131</v>
      </c>
      <c r="K168" s="43">
        <f t="shared" ca="1" si="16"/>
        <v>120.82409308692677</v>
      </c>
      <c r="Q168" s="48"/>
      <c r="R168" s="48"/>
    </row>
    <row r="169" spans="4:18" s="8" customFormat="1" x14ac:dyDescent="0.45">
      <c r="D169" s="53">
        <f t="shared" si="12"/>
        <v>199</v>
      </c>
      <c r="F169" s="53" t="str">
        <f t="shared" si="13"/>
        <v xml:space="preserve"> , </v>
      </c>
      <c r="I169" s="57">
        <f t="shared" ca="1" si="14"/>
        <v>44131</v>
      </c>
      <c r="K169" s="58">
        <f t="shared" ca="1" si="16"/>
        <v>120.82409308692677</v>
      </c>
      <c r="Q169" s="50"/>
      <c r="R169" s="50"/>
    </row>
    <row r="170" spans="4:18" s="5" customFormat="1" x14ac:dyDescent="0.45">
      <c r="D170" s="53">
        <f t="shared" si="12"/>
        <v>199</v>
      </c>
      <c r="F170" s="53" t="str">
        <f t="shared" si="13"/>
        <v xml:space="preserve"> , </v>
      </c>
      <c r="I170" s="7">
        <f t="shared" ca="1" si="14"/>
        <v>44131</v>
      </c>
      <c r="K170" s="43">
        <f t="shared" ca="1" si="16"/>
        <v>120.82409308692677</v>
      </c>
      <c r="Q170" s="48"/>
      <c r="R170" s="48"/>
    </row>
    <row r="171" spans="4:18" s="8" customFormat="1" x14ac:dyDescent="0.45">
      <c r="D171" s="53">
        <f t="shared" si="12"/>
        <v>199</v>
      </c>
      <c r="F171" s="53" t="str">
        <f t="shared" si="13"/>
        <v xml:space="preserve"> , </v>
      </c>
      <c r="I171" s="57">
        <f t="shared" ca="1" si="14"/>
        <v>44131</v>
      </c>
      <c r="K171" s="58">
        <f t="shared" ca="1" si="16"/>
        <v>120.82409308692677</v>
      </c>
      <c r="Q171" s="50"/>
      <c r="R171" s="50"/>
    </row>
    <row r="172" spans="4:18" s="5" customFormat="1" x14ac:dyDescent="0.45">
      <c r="D172" s="53">
        <f t="shared" si="12"/>
        <v>199</v>
      </c>
      <c r="F172" s="53" t="str">
        <f t="shared" si="13"/>
        <v xml:space="preserve"> , </v>
      </c>
      <c r="I172" s="7">
        <f t="shared" ca="1" si="14"/>
        <v>44131</v>
      </c>
      <c r="K172" s="43">
        <f t="shared" ca="1" si="16"/>
        <v>120.82409308692677</v>
      </c>
      <c r="Q172" s="48"/>
      <c r="R172" s="48"/>
    </row>
    <row r="173" spans="4:18" s="8" customFormat="1" x14ac:dyDescent="0.45">
      <c r="D173" s="53">
        <f t="shared" si="12"/>
        <v>199</v>
      </c>
      <c r="F173" s="53" t="str">
        <f t="shared" si="13"/>
        <v xml:space="preserve"> , </v>
      </c>
      <c r="I173" s="57">
        <f t="shared" ca="1" si="14"/>
        <v>44131</v>
      </c>
      <c r="K173" s="58">
        <f t="shared" ca="1" si="16"/>
        <v>120.82409308692677</v>
      </c>
      <c r="Q173" s="50"/>
      <c r="R173" s="50"/>
    </row>
    <row r="174" spans="4:18" s="5" customFormat="1" x14ac:dyDescent="0.45">
      <c r="D174" s="53">
        <f t="shared" si="12"/>
        <v>199</v>
      </c>
      <c r="F174" s="53" t="str">
        <f t="shared" si="13"/>
        <v xml:space="preserve"> , </v>
      </c>
      <c r="I174" s="7">
        <f t="shared" ca="1" si="14"/>
        <v>44131</v>
      </c>
      <c r="K174" s="43">
        <f t="shared" ca="1" si="16"/>
        <v>120.82409308692677</v>
      </c>
      <c r="Q174" s="48"/>
      <c r="R174" s="48"/>
    </row>
    <row r="175" spans="4:18" s="8" customFormat="1" x14ac:dyDescent="0.45">
      <c r="D175" s="53">
        <f t="shared" si="12"/>
        <v>199</v>
      </c>
      <c r="F175" s="53" t="str">
        <f t="shared" si="13"/>
        <v xml:space="preserve"> , </v>
      </c>
      <c r="I175" s="57">
        <f ca="1">TODAY()</f>
        <v>44131</v>
      </c>
      <c r="K175" s="58">
        <f t="shared" ca="1" si="16"/>
        <v>120.82409308692677</v>
      </c>
      <c r="Q175" s="50"/>
      <c r="R175" s="50"/>
    </row>
    <row r="176" spans="4:18" s="5" customFormat="1" x14ac:dyDescent="0.45">
      <c r="D176" s="53">
        <f t="shared" si="12"/>
        <v>199</v>
      </c>
      <c r="F176" s="53" t="str">
        <f t="shared" si="13"/>
        <v xml:space="preserve"> , </v>
      </c>
      <c r="I176" s="7">
        <f t="shared" ref="I176:I200" ca="1" si="17">TODAY()</f>
        <v>44131</v>
      </c>
      <c r="K176" s="43">
        <f t="shared" ca="1" si="16"/>
        <v>120.82409308692677</v>
      </c>
      <c r="Q176" s="48"/>
      <c r="R176" s="48"/>
    </row>
    <row r="177" spans="4:18" s="8" customFormat="1" x14ac:dyDescent="0.45">
      <c r="D177" s="53">
        <f t="shared" si="12"/>
        <v>199</v>
      </c>
      <c r="F177" s="53" t="str">
        <f t="shared" si="13"/>
        <v xml:space="preserve"> , </v>
      </c>
      <c r="I177" s="57">
        <f t="shared" ca="1" si="17"/>
        <v>44131</v>
      </c>
      <c r="K177" s="58">
        <f t="shared" ca="1" si="16"/>
        <v>120.82409308692677</v>
      </c>
      <c r="Q177" s="50"/>
      <c r="R177" s="50"/>
    </row>
    <row r="178" spans="4:18" s="5" customFormat="1" x14ac:dyDescent="0.45">
      <c r="D178" s="53">
        <f t="shared" si="12"/>
        <v>199</v>
      </c>
      <c r="F178" s="53" t="str">
        <f t="shared" si="13"/>
        <v xml:space="preserve"> , </v>
      </c>
      <c r="I178" s="7">
        <f t="shared" ca="1" si="17"/>
        <v>44131</v>
      </c>
      <c r="K178" s="43">
        <f t="shared" ca="1" si="16"/>
        <v>120.82409308692677</v>
      </c>
      <c r="Q178" s="48"/>
      <c r="R178" s="48"/>
    </row>
    <row r="179" spans="4:18" s="8" customFormat="1" x14ac:dyDescent="0.45">
      <c r="D179" s="53">
        <f t="shared" si="12"/>
        <v>199</v>
      </c>
      <c r="F179" s="53" t="str">
        <f t="shared" si="13"/>
        <v xml:space="preserve"> , </v>
      </c>
      <c r="I179" s="57">
        <f t="shared" ca="1" si="17"/>
        <v>44131</v>
      </c>
      <c r="K179" s="58">
        <f t="shared" ca="1" si="16"/>
        <v>120.82409308692677</v>
      </c>
      <c r="Q179" s="50"/>
      <c r="R179" s="50"/>
    </row>
    <row r="180" spans="4:18" s="5" customFormat="1" x14ac:dyDescent="0.45">
      <c r="D180" s="53">
        <f t="shared" si="12"/>
        <v>199</v>
      </c>
      <c r="F180" s="53" t="str">
        <f t="shared" si="13"/>
        <v xml:space="preserve"> , </v>
      </c>
      <c r="I180" s="7">
        <f t="shared" ca="1" si="17"/>
        <v>44131</v>
      </c>
      <c r="K180" s="43">
        <f ca="1">(I180-J180)/365.25</f>
        <v>120.82409308692677</v>
      </c>
      <c r="Q180" s="48"/>
      <c r="R180" s="48"/>
    </row>
    <row r="181" spans="4:18" s="8" customFormat="1" x14ac:dyDescent="0.45">
      <c r="D181" s="53">
        <f t="shared" si="12"/>
        <v>199</v>
      </c>
      <c r="F181" s="53" t="str">
        <f t="shared" si="13"/>
        <v xml:space="preserve"> , </v>
      </c>
      <c r="I181" s="57">
        <f t="shared" ca="1" si="17"/>
        <v>44131</v>
      </c>
      <c r="K181" s="58">
        <f t="shared" ref="K181:K200" ca="1" si="18">(I181-J181)/365.25</f>
        <v>120.82409308692677</v>
      </c>
      <c r="Q181" s="50"/>
      <c r="R181" s="50"/>
    </row>
    <row r="182" spans="4:18" s="5" customFormat="1" x14ac:dyDescent="0.45">
      <c r="D182" s="53">
        <f t="shared" si="12"/>
        <v>199</v>
      </c>
      <c r="F182" s="53" t="str">
        <f>CONCATENATE(G182," , ",H182)</f>
        <v xml:space="preserve"> , </v>
      </c>
      <c r="I182" s="7">
        <f t="shared" ca="1" si="17"/>
        <v>44131</v>
      </c>
      <c r="K182" s="43">
        <f t="shared" ca="1" si="18"/>
        <v>120.82409308692677</v>
      </c>
      <c r="Q182" s="48"/>
      <c r="R182" s="48"/>
    </row>
    <row r="183" spans="4:18" s="8" customFormat="1" x14ac:dyDescent="0.45">
      <c r="D183" s="53">
        <f t="shared" si="12"/>
        <v>199</v>
      </c>
      <c r="F183" s="53" t="str">
        <f t="shared" ref="F183:F200" si="19">CONCATENATE(G183," , ",H183)</f>
        <v xml:space="preserve"> , </v>
      </c>
      <c r="I183" s="57">
        <f t="shared" ca="1" si="17"/>
        <v>44131</v>
      </c>
      <c r="K183" s="58">
        <f t="shared" ca="1" si="18"/>
        <v>120.82409308692677</v>
      </c>
      <c r="Q183" s="50"/>
      <c r="R183" s="50"/>
    </row>
    <row r="184" spans="4:18" s="5" customFormat="1" x14ac:dyDescent="0.45">
      <c r="D184" s="53">
        <f t="shared" si="12"/>
        <v>199</v>
      </c>
      <c r="F184" s="53" t="str">
        <f t="shared" si="19"/>
        <v xml:space="preserve"> , </v>
      </c>
      <c r="I184" s="7">
        <f t="shared" ca="1" si="17"/>
        <v>44131</v>
      </c>
      <c r="K184" s="43">
        <f t="shared" ca="1" si="18"/>
        <v>120.82409308692677</v>
      </c>
      <c r="Q184" s="48"/>
      <c r="R184" s="48"/>
    </row>
    <row r="185" spans="4:18" s="8" customFormat="1" x14ac:dyDescent="0.45">
      <c r="D185" s="53">
        <f t="shared" si="12"/>
        <v>199</v>
      </c>
      <c r="F185" s="53" t="str">
        <f t="shared" si="19"/>
        <v xml:space="preserve"> , </v>
      </c>
      <c r="I185" s="57">
        <f t="shared" ca="1" si="17"/>
        <v>44131</v>
      </c>
      <c r="K185" s="58">
        <f t="shared" ca="1" si="18"/>
        <v>120.82409308692677</v>
      </c>
      <c r="Q185" s="50"/>
      <c r="R185" s="50"/>
    </row>
    <row r="186" spans="4:18" s="5" customFormat="1" x14ac:dyDescent="0.45">
      <c r="D186" s="53">
        <f t="shared" si="12"/>
        <v>199</v>
      </c>
      <c r="F186" s="53" t="str">
        <f t="shared" si="19"/>
        <v xml:space="preserve"> , </v>
      </c>
      <c r="I186" s="7">
        <f t="shared" ca="1" si="17"/>
        <v>44131</v>
      </c>
      <c r="K186" s="43">
        <f t="shared" ca="1" si="18"/>
        <v>120.82409308692677</v>
      </c>
      <c r="Q186" s="48"/>
      <c r="R186" s="48"/>
    </row>
    <row r="187" spans="4:18" s="8" customFormat="1" x14ac:dyDescent="0.45">
      <c r="D187" s="53">
        <f t="shared" si="12"/>
        <v>199</v>
      </c>
      <c r="F187" s="53" t="str">
        <f t="shared" si="19"/>
        <v xml:space="preserve"> , </v>
      </c>
      <c r="I187" s="57">
        <f t="shared" ca="1" si="17"/>
        <v>44131</v>
      </c>
      <c r="K187" s="58">
        <f t="shared" ca="1" si="18"/>
        <v>120.82409308692677</v>
      </c>
      <c r="Q187" s="50"/>
      <c r="R187" s="50"/>
    </row>
    <row r="188" spans="4:18" s="5" customFormat="1" x14ac:dyDescent="0.45">
      <c r="D188" s="53">
        <f t="shared" si="12"/>
        <v>199</v>
      </c>
      <c r="F188" s="53" t="str">
        <f t="shared" si="19"/>
        <v xml:space="preserve"> , </v>
      </c>
      <c r="I188" s="7">
        <f t="shared" ca="1" si="17"/>
        <v>44131</v>
      </c>
      <c r="K188" s="43">
        <f t="shared" ca="1" si="18"/>
        <v>120.82409308692677</v>
      </c>
      <c r="Q188" s="48"/>
      <c r="R188" s="48"/>
    </row>
    <row r="189" spans="4:18" s="8" customFormat="1" x14ac:dyDescent="0.45">
      <c r="D189" s="53">
        <f t="shared" si="12"/>
        <v>199</v>
      </c>
      <c r="F189" s="53" t="str">
        <f t="shared" si="19"/>
        <v xml:space="preserve"> , </v>
      </c>
      <c r="I189" s="57">
        <f t="shared" ca="1" si="17"/>
        <v>44131</v>
      </c>
      <c r="K189" s="58">
        <f t="shared" ca="1" si="18"/>
        <v>120.82409308692677</v>
      </c>
      <c r="Q189" s="50"/>
      <c r="R189" s="50"/>
    </row>
    <row r="190" spans="4:18" s="5" customFormat="1" x14ac:dyDescent="0.45">
      <c r="D190" s="53">
        <f t="shared" si="12"/>
        <v>199</v>
      </c>
      <c r="F190" s="53" t="str">
        <f t="shared" si="19"/>
        <v xml:space="preserve"> , </v>
      </c>
      <c r="I190" s="7">
        <f t="shared" ca="1" si="17"/>
        <v>44131</v>
      </c>
      <c r="K190" s="43">
        <f t="shared" ca="1" si="18"/>
        <v>120.82409308692677</v>
      </c>
      <c r="Q190" s="48"/>
      <c r="R190" s="48"/>
    </row>
    <row r="191" spans="4:18" s="8" customFormat="1" x14ac:dyDescent="0.45">
      <c r="D191" s="53">
        <f t="shared" si="12"/>
        <v>199</v>
      </c>
      <c r="F191" s="53" t="str">
        <f t="shared" si="19"/>
        <v xml:space="preserve"> , </v>
      </c>
      <c r="I191" s="57">
        <f t="shared" ca="1" si="17"/>
        <v>44131</v>
      </c>
      <c r="K191" s="58">
        <f t="shared" ca="1" si="18"/>
        <v>120.82409308692677</v>
      </c>
      <c r="Q191" s="50"/>
      <c r="R191" s="50"/>
    </row>
    <row r="192" spans="4:18" s="5" customFormat="1" x14ac:dyDescent="0.45">
      <c r="D192" s="53">
        <f t="shared" si="12"/>
        <v>199</v>
      </c>
      <c r="F192" s="53" t="str">
        <f t="shared" si="19"/>
        <v xml:space="preserve"> , </v>
      </c>
      <c r="I192" s="7">
        <f t="shared" ca="1" si="17"/>
        <v>44131</v>
      </c>
      <c r="K192" s="43">
        <f t="shared" ca="1" si="18"/>
        <v>120.82409308692677</v>
      </c>
      <c r="Q192" s="48"/>
      <c r="R192" s="48"/>
    </row>
    <row r="193" spans="1:36" s="8" customFormat="1" x14ac:dyDescent="0.45">
      <c r="D193" s="53">
        <f t="shared" si="12"/>
        <v>199</v>
      </c>
      <c r="F193" s="53" t="str">
        <f t="shared" si="19"/>
        <v xml:space="preserve"> , </v>
      </c>
      <c r="I193" s="57">
        <f t="shared" ca="1" si="17"/>
        <v>44131</v>
      </c>
      <c r="K193" s="58">
        <f t="shared" ca="1" si="18"/>
        <v>120.82409308692677</v>
      </c>
      <c r="Q193" s="50"/>
      <c r="R193" s="50"/>
    </row>
    <row r="194" spans="1:36" s="5" customFormat="1" x14ac:dyDescent="0.45">
      <c r="D194" s="53">
        <f t="shared" ref="D194:D200" si="20">COUNTIF($F$2:$F$200,F195)</f>
        <v>199</v>
      </c>
      <c r="F194" s="53" t="str">
        <f t="shared" si="19"/>
        <v xml:space="preserve"> , </v>
      </c>
      <c r="I194" s="7">
        <f t="shared" ca="1" si="17"/>
        <v>44131</v>
      </c>
      <c r="K194" s="43">
        <f t="shared" ca="1" si="18"/>
        <v>120.82409308692677</v>
      </c>
      <c r="Q194" s="48"/>
      <c r="R194" s="48"/>
    </row>
    <row r="195" spans="1:36" s="8" customFormat="1" x14ac:dyDescent="0.45">
      <c r="D195" s="53">
        <f t="shared" si="20"/>
        <v>199</v>
      </c>
      <c r="F195" s="53" t="str">
        <f t="shared" si="19"/>
        <v xml:space="preserve"> , </v>
      </c>
      <c r="I195" s="57">
        <f t="shared" ca="1" si="17"/>
        <v>44131</v>
      </c>
      <c r="K195" s="58">
        <f t="shared" ca="1" si="18"/>
        <v>120.82409308692677</v>
      </c>
      <c r="Q195" s="50"/>
      <c r="R195" s="50"/>
    </row>
    <row r="196" spans="1:36" s="5" customFormat="1" x14ac:dyDescent="0.45">
      <c r="D196" s="53">
        <f t="shared" si="20"/>
        <v>199</v>
      </c>
      <c r="F196" s="53" t="str">
        <f t="shared" si="19"/>
        <v xml:space="preserve"> , </v>
      </c>
      <c r="I196" s="7">
        <f t="shared" ca="1" si="17"/>
        <v>44131</v>
      </c>
      <c r="K196" s="43">
        <f t="shared" ca="1" si="18"/>
        <v>120.82409308692677</v>
      </c>
      <c r="Q196" s="48"/>
      <c r="R196" s="48"/>
    </row>
    <row r="197" spans="1:36" s="8" customFormat="1" x14ac:dyDescent="0.45">
      <c r="D197" s="53">
        <f t="shared" si="20"/>
        <v>199</v>
      </c>
      <c r="F197" s="53" t="str">
        <f t="shared" si="19"/>
        <v xml:space="preserve"> , </v>
      </c>
      <c r="I197" s="57">
        <f t="shared" ca="1" si="17"/>
        <v>44131</v>
      </c>
      <c r="K197" s="58">
        <f t="shared" ca="1" si="18"/>
        <v>120.82409308692677</v>
      </c>
      <c r="Q197" s="50"/>
      <c r="R197" s="50"/>
    </row>
    <row r="198" spans="1:36" s="5" customFormat="1" x14ac:dyDescent="0.45">
      <c r="D198" s="53">
        <f t="shared" si="20"/>
        <v>199</v>
      </c>
      <c r="F198" s="53" t="str">
        <f t="shared" si="19"/>
        <v xml:space="preserve"> , </v>
      </c>
      <c r="I198" s="7">
        <f t="shared" ca="1" si="17"/>
        <v>44131</v>
      </c>
      <c r="K198" s="43">
        <f t="shared" ca="1" si="18"/>
        <v>120.82409308692677</v>
      </c>
      <c r="Q198" s="48"/>
      <c r="R198" s="48"/>
    </row>
    <row r="199" spans="1:36" s="8" customFormat="1" x14ac:dyDescent="0.45">
      <c r="D199" s="53">
        <f t="shared" si="20"/>
        <v>199</v>
      </c>
      <c r="F199" s="53" t="str">
        <f t="shared" si="19"/>
        <v xml:space="preserve"> , </v>
      </c>
      <c r="I199" s="57">
        <f t="shared" ca="1" si="17"/>
        <v>44131</v>
      </c>
      <c r="K199" s="58">
        <f t="shared" ca="1" si="18"/>
        <v>120.82409308692677</v>
      </c>
      <c r="Q199" s="50"/>
      <c r="R199" s="50"/>
    </row>
    <row r="200" spans="1:36" s="5" customFormat="1" x14ac:dyDescent="0.45">
      <c r="D200" s="53">
        <f t="shared" si="20"/>
        <v>0</v>
      </c>
      <c r="F200" s="53" t="str">
        <f t="shared" si="19"/>
        <v xml:space="preserve"> , </v>
      </c>
      <c r="I200" s="7">
        <f t="shared" ca="1" si="17"/>
        <v>44131</v>
      </c>
      <c r="K200" s="43">
        <f t="shared" ca="1" si="18"/>
        <v>120.82409308692677</v>
      </c>
      <c r="Q200" s="48"/>
      <c r="R200" s="48"/>
    </row>
    <row r="201" spans="1:36" s="11" customFormat="1" x14ac:dyDescent="0.45">
      <c r="A201" s="10" t="s">
        <v>249</v>
      </c>
      <c r="K201" s="44"/>
      <c r="Q201" s="51"/>
      <c r="R201" s="51"/>
    </row>
    <row r="202" spans="1:36" s="6" customFormat="1" x14ac:dyDescent="0.45">
      <c r="K202" s="45"/>
      <c r="Q202" s="52"/>
      <c r="R202" s="52"/>
    </row>
    <row r="203" spans="1:36" s="6" customFormat="1" x14ac:dyDescent="0.45">
      <c r="A203" s="6">
        <f>COUNTIF(A2:A200,"&gt;0")</f>
        <v>0</v>
      </c>
      <c r="B203" s="6">
        <f>COUNTIF(B2:B200, "=Sunday")</f>
        <v>0</v>
      </c>
      <c r="C203" s="6">
        <f>COUNTIF(C2:C200,"*Block A*")</f>
        <v>0</v>
      </c>
      <c r="K203" s="45">
        <f ca="1">COUNTIFS(K2:K200,"&gt;0",K2:K200,"&lt;13")</f>
        <v>0</v>
      </c>
      <c r="L203" s="6">
        <f>COUNTIF(L2:L200,"W")</f>
        <v>0</v>
      </c>
      <c r="M203" s="6">
        <f>COUNTIF(M2:M200,"M")</f>
        <v>0</v>
      </c>
      <c r="N203" s="6">
        <f>COUNTIF(N2:N200,"Alachua")</f>
        <v>0</v>
      </c>
      <c r="O203" s="6">
        <f>COUNTIF(O2:O200,"NW")</f>
        <v>0</v>
      </c>
      <c r="P203" s="6">
        <f>COUNTIF(P2:P200, "ASO - A")</f>
        <v>0</v>
      </c>
      <c r="Q203" s="52" t="e">
        <f>AVERAGE(Q2:Q200)</f>
        <v>#DIV/0!</v>
      </c>
      <c r="R203" s="52" t="e">
        <f>AVERAGE(R2:R200)</f>
        <v>#DIV/0!</v>
      </c>
      <c r="S203" s="6">
        <f>COUNTIF(S2:S200, "Armed Disturbance")</f>
        <v>0</v>
      </c>
      <c r="T203" s="6">
        <f>COUNTIF(T2:T200, "Armed Disturbance")</f>
        <v>0</v>
      </c>
      <c r="U203" s="6">
        <f>COUNTIF(U2:U200,"Y")</f>
        <v>0</v>
      </c>
      <c r="V203" s="6">
        <f>COUNTIF(V2:V200,"Y")</f>
        <v>0</v>
      </c>
      <c r="W203" s="6">
        <f>COUNTIF(W2:W200,"Y")</f>
        <v>0</v>
      </c>
      <c r="Y203" s="6">
        <f>COUNTIF(X2:Y200, "anxiety")</f>
        <v>0</v>
      </c>
      <c r="Z203" s="6">
        <f>COUNTIF(Z2:Z200, "Y")</f>
        <v>0</v>
      </c>
      <c r="AA203" s="6">
        <f>COUNTIF(AA2:AA200, "Y")</f>
        <v>0</v>
      </c>
      <c r="AC203" s="6">
        <f>COUNTIF(AC2:AC200,"Y")</f>
        <v>0</v>
      </c>
      <c r="AD203" s="6">
        <f>COUNTIF(AD2:AD200,"Y")</f>
        <v>0</v>
      </c>
      <c r="AE203" s="6">
        <f>COUNTIF(AE2:AE200,"Y")</f>
        <v>0</v>
      </c>
      <c r="AF203" s="6">
        <f>COUNTIF(AF2:AF200,"N/A")</f>
        <v>0</v>
      </c>
      <c r="AG203" s="6">
        <f>COUNTIF(AG2:AG200,"Meridian")</f>
        <v>0</v>
      </c>
      <c r="AH203" s="6">
        <f>COUNTIF(AH2:AH200,"Y")</f>
        <v>0</v>
      </c>
      <c r="AI203" s="6">
        <f>COUNTIF(AI2:AI200,"Y")</f>
        <v>0</v>
      </c>
      <c r="AJ203" s="6">
        <f>COUNTIF(AJ2:AJ200,"Y")</f>
        <v>0</v>
      </c>
    </row>
    <row r="204" spans="1:36" s="6" customFormat="1" x14ac:dyDescent="0.45">
      <c r="B204" s="6">
        <f>COUNTIF(B4:B201, "=Monday")</f>
        <v>0</v>
      </c>
      <c r="C204" s="6">
        <f>COUNTIF(C2:C200,"*Block B*")</f>
        <v>0</v>
      </c>
      <c r="K204" s="45">
        <f ca="1">COUNTIFS(K2:K200,"&gt;12",K2:K200,"&lt;18")</f>
        <v>0</v>
      </c>
      <c r="L204" s="6">
        <f>COUNTIF(L2:L200,"B")</f>
        <v>0</v>
      </c>
      <c r="M204" s="6">
        <f>COUNTIF(M2:M200,"F")</f>
        <v>0</v>
      </c>
      <c r="N204" s="6">
        <f>COUNTIF(N2:N200,"Archer")</f>
        <v>0</v>
      </c>
      <c r="O204" s="6">
        <f>COUNTIF(O2:O200,"SW")</f>
        <v>0</v>
      </c>
      <c r="P204" s="6">
        <f>COUNTIF(P2:P200, "ASO - B")</f>
        <v>0</v>
      </c>
      <c r="Q204" s="52"/>
      <c r="R204" s="52"/>
      <c r="S204" s="6">
        <f>COUNTIF(S2:S200, "Assist Citizen")</f>
        <v>0</v>
      </c>
      <c r="T204" s="6">
        <f>COUNTIF(T2:T200, "Assist Citizen")</f>
        <v>0</v>
      </c>
      <c r="U204" s="6">
        <f>COUNTIF(U2:U200,"N")</f>
        <v>0</v>
      </c>
      <c r="V204" s="6">
        <f>COUNTIF(V2:V200,"N")</f>
        <v>0</v>
      </c>
      <c r="W204" s="6">
        <f>COUNTIF(W2:W200,"n")</f>
        <v>0</v>
      </c>
      <c r="Y204" s="6">
        <f>COUNTIF(X2:Y200, "Bipolar")</f>
        <v>0</v>
      </c>
      <c r="Z204" s="6">
        <f>COUNTIF(Z2:Z200, "N")</f>
        <v>0</v>
      </c>
      <c r="AA204" s="6">
        <f>COUNTIF(AA2:AA200, "N")</f>
        <v>0</v>
      </c>
      <c r="AC204" s="6">
        <f>COUNTIF(AC2:AC200,"N")</f>
        <v>0</v>
      </c>
      <c r="AD204" s="6">
        <f>COUNTIF(AD2:AD200,"N")</f>
        <v>0</v>
      </c>
      <c r="AE204" s="6">
        <f>COUNTIF(AE2:AE200,"N")</f>
        <v>0</v>
      </c>
      <c r="AF204" s="6">
        <f>COUNTIF(AF2:AF200,"BA")</f>
        <v>0</v>
      </c>
      <c r="AG204" s="6">
        <f>COUNTIF(AG2:AG200,"NFRMC")</f>
        <v>0</v>
      </c>
      <c r="AH204" s="6">
        <f>COUNTIF(AH2:AH200,"N")</f>
        <v>0</v>
      </c>
      <c r="AI204" s="6">
        <f>COUNTIF(AI2:AI200,"N")</f>
        <v>0</v>
      </c>
      <c r="AJ204" s="6">
        <f>COUNTIF(AJ2:AJ200,"N")</f>
        <v>0</v>
      </c>
    </row>
    <row r="205" spans="1:36" s="6" customFormat="1" x14ac:dyDescent="0.45">
      <c r="B205" s="6">
        <f>COUNTIF(B4:B201, "=Tuesday")</f>
        <v>0</v>
      </c>
      <c r="C205" s="6">
        <f>COUNTIF(C2:C200,"*Block C*")</f>
        <v>0</v>
      </c>
      <c r="K205" s="45">
        <f ca="1">COUNTIFS(K2:K200,"&gt;17",K2:K200,"&lt;26")</f>
        <v>0</v>
      </c>
      <c r="L205" s="6">
        <f>COUNTIF(L2:L200,"A")</f>
        <v>0</v>
      </c>
      <c r="M205" s="6">
        <f>COUNTIF(M2:M200,"Other")</f>
        <v>0</v>
      </c>
      <c r="N205" s="6">
        <f>COUNTIF(N2:N200,"Gainesville")</f>
        <v>0</v>
      </c>
      <c r="O205" s="6">
        <f>COUNTIF(O2:O200,"SE")</f>
        <v>0</v>
      </c>
      <c r="P205" s="6">
        <f>COUNTIF(P2:P200, "ASO - C")</f>
        <v>0</v>
      </c>
      <c r="Q205" s="52"/>
      <c r="R205" s="52"/>
      <c r="S205" s="6">
        <f>COUNTIF(S2:S200, "Baker Act")</f>
        <v>0</v>
      </c>
      <c r="T205" s="6">
        <f>COUNTIF(T2:T200, "Baker Act")</f>
        <v>0</v>
      </c>
      <c r="U205" s="6">
        <f>COUNTIF(U2:U200,"Unknown")</f>
        <v>0</v>
      </c>
      <c r="V205" s="6">
        <f>COUNTIF(V2:V200,"Unknown")</f>
        <v>0</v>
      </c>
      <c r="W205" s="6">
        <f>COUNTIF(W2:W200,"unknown")</f>
        <v>0</v>
      </c>
      <c r="Y205" s="6">
        <f>COUNTIF(X2:Y200, "Depressive")</f>
        <v>0</v>
      </c>
      <c r="Z205" s="6">
        <f>COUNTIF(Z2:Z200, "Unknown")</f>
        <v>0</v>
      </c>
      <c r="AA205" s="6">
        <f>COUNTIF(AA2:AA200, "Unknown")</f>
        <v>0</v>
      </c>
      <c r="AC205" s="6">
        <f>COUNTIF(AC2:AC200,"Unknown")</f>
        <v>0</v>
      </c>
      <c r="AD205" s="6">
        <f>COUNTIF(AD2:AD200,"Unknown")</f>
        <v>0</v>
      </c>
      <c r="AE205" s="6">
        <f>COUNTIF(AE2:AE200,"Unknown")</f>
        <v>0</v>
      </c>
      <c r="AF205" s="6">
        <f>COUNTIF(AF2:AF200,"Medical")</f>
        <v>0</v>
      </c>
      <c r="AG205" s="6">
        <f>COUNTIF(AG2:AG200,"Shands")</f>
        <v>0</v>
      </c>
      <c r="AH205" s="6">
        <f>COUNTIF(AH2:AH200,"Unknown")</f>
        <v>0</v>
      </c>
      <c r="AI205" s="6">
        <f>COUNTIF(AI2:AI200,"Unknown")</f>
        <v>0</v>
      </c>
      <c r="AJ205" s="6">
        <f>COUNTIF(AJ2:AJ200,"Unknown")</f>
        <v>0</v>
      </c>
    </row>
    <row r="206" spans="1:36" s="6" customFormat="1" x14ac:dyDescent="0.45">
      <c r="B206" s="6">
        <f>COUNTIF(B4:B201, "=Wednesday")</f>
        <v>0</v>
      </c>
      <c r="C206" s="6">
        <f>COUNTIF(C2:C200,"*Block D*")</f>
        <v>0</v>
      </c>
      <c r="K206" s="45">
        <f ca="1">COUNTIFS(K2:K200,"&gt;25",K2:K200,"&lt;41")</f>
        <v>0</v>
      </c>
      <c r="L206" s="6">
        <f>COUNTIF(L2:L200,"H")</f>
        <v>0</v>
      </c>
      <c r="N206" s="6">
        <f>COUNTIF(N2:N200,"Hawthorne")</f>
        <v>0</v>
      </c>
      <c r="O206" s="6">
        <f>COUNTIF(O2:O200,"NE")</f>
        <v>0</v>
      </c>
      <c r="P206" s="6">
        <f>COUNTIF(P2:P200, "ASO - D")</f>
        <v>0</v>
      </c>
      <c r="Q206" s="52"/>
      <c r="R206" s="52"/>
      <c r="S206" s="6">
        <f>COUNTIF(S2:S200, "Battery")</f>
        <v>0</v>
      </c>
      <c r="T206" s="6">
        <f>COUNTIF(T2:T200, "Battery")</f>
        <v>0</v>
      </c>
      <c r="Y206" s="6">
        <f>COUNTIF(X2:Y200, "Dissociative")</f>
        <v>0</v>
      </c>
      <c r="AF206" s="6">
        <f>COUNTIF(AF2:AF200,"Voluntary")</f>
        <v>0</v>
      </c>
      <c r="AG206" s="6">
        <f>COUNTIF(AG2:AG200,"VA")</f>
        <v>0</v>
      </c>
    </row>
    <row r="207" spans="1:36" s="6" customFormat="1" x14ac:dyDescent="0.45">
      <c r="B207" s="6">
        <f>COUNTIF(B4:B201, "=Thursday")</f>
        <v>0</v>
      </c>
      <c r="C207" s="6">
        <f>COUNTIF(C2:C200,"*Block E*")</f>
        <v>0</v>
      </c>
      <c r="K207" s="45">
        <f ca="1">COUNTIFS(K2:K200,"&gt;40",K2:K200,"&lt;61")</f>
        <v>0</v>
      </c>
      <c r="L207" s="6">
        <f>COUNTIF(L2:L200,"O")</f>
        <v>0</v>
      </c>
      <c r="N207" s="6">
        <f>COUNTIF(N2:N200,"High Springs")</f>
        <v>0</v>
      </c>
      <c r="P207" s="6">
        <f>COUNTIF(P2:P200, "ASO - E")</f>
        <v>0</v>
      </c>
      <c r="Q207" s="52"/>
      <c r="R207" s="52"/>
      <c r="S207" s="6">
        <f>COUNTIF(S2:S200, "Burglary")</f>
        <v>0</v>
      </c>
      <c r="T207" s="6">
        <f>COUNTIF(T2:T200, "Burglary")</f>
        <v>0</v>
      </c>
      <c r="Y207" s="6">
        <f>COUNTIF(X2:Y200, "Obsessive")</f>
        <v>0</v>
      </c>
      <c r="AG207" s="6">
        <f>COUNTIF(AG2:AG200,"Vista")</f>
        <v>0</v>
      </c>
    </row>
    <row r="208" spans="1:36" s="6" customFormat="1" x14ac:dyDescent="0.45">
      <c r="B208" s="6">
        <f>COUNTIF(B4:B201, "=Friday")</f>
        <v>0</v>
      </c>
      <c r="C208" s="6">
        <f>COUNTIF(C2:C200,"*Block F*")</f>
        <v>0</v>
      </c>
      <c r="K208" s="45">
        <f ca="1">COUNTIFS(K2:K200,"&gt;60",K2:K200,"&lt;81")</f>
        <v>0</v>
      </c>
      <c r="N208" s="6">
        <f>COUNTIF(N1:N199,"Jacksonville")</f>
        <v>0</v>
      </c>
      <c r="P208" s="6">
        <f>COUNTIF(P2:P200, "ASO - F")</f>
        <v>0</v>
      </c>
      <c r="Q208" s="52"/>
      <c r="R208" s="52"/>
      <c r="S208" s="6">
        <f>COUNTIF(S2:S200, "Disturbance")</f>
        <v>0</v>
      </c>
      <c r="T208" s="6">
        <f>COUNTIF(T2:T200, "Disturbance")</f>
        <v>0</v>
      </c>
      <c r="Y208" s="6">
        <f>COUNTIF(X2:Y200, "Other")</f>
        <v>0</v>
      </c>
      <c r="AG208" s="6">
        <f>COUNTIF(AG2:AG200,"North")</f>
        <v>0</v>
      </c>
    </row>
    <row r="209" spans="2:33" s="6" customFormat="1" x14ac:dyDescent="0.45">
      <c r="B209" s="6">
        <f>COUNTIF(B4:B201, "=Saturday")</f>
        <v>0</v>
      </c>
      <c r="K209" s="45">
        <f ca="1">COUNTIFS(K2:K200,"&gt;80",K2:K200,"&lt;111")</f>
        <v>0</v>
      </c>
      <c r="N209" s="6">
        <f>COUNTIF(N2:N200,"Jonesville")</f>
        <v>0</v>
      </c>
      <c r="P209" s="6">
        <f>COUNTIF(P2:P200, "ASO - G")</f>
        <v>0</v>
      </c>
      <c r="Q209" s="52"/>
      <c r="R209" s="52"/>
      <c r="S209" s="6">
        <f>COUNTIF(S2:S200, "Domestic")</f>
        <v>0</v>
      </c>
      <c r="T209" s="6">
        <f>COUNTIF(T2:T200, "Domestic")</f>
        <v>0</v>
      </c>
      <c r="Y209" s="6">
        <f>COUNTIF(X2:Y200, "Personality")</f>
        <v>0</v>
      </c>
      <c r="AG209" s="6">
        <f>COUNTIF(AG2:AG200,"South")</f>
        <v>0</v>
      </c>
    </row>
    <row r="210" spans="2:33" s="6" customFormat="1" x14ac:dyDescent="0.45">
      <c r="K210" s="45"/>
      <c r="N210" s="6">
        <f>COUNTIF(N2:N200,"Lacrosse")</f>
        <v>0</v>
      </c>
      <c r="P210" s="6">
        <f>COUNTIF(P2:P200, "ASO - H")</f>
        <v>0</v>
      </c>
      <c r="Q210" s="52"/>
      <c r="R210" s="52"/>
      <c r="S210" s="6">
        <f>COUNTIF(S2:S200, "Medical Emergency")</f>
        <v>0</v>
      </c>
      <c r="T210" s="6">
        <f>COUNTIF(T2:T200, "Medical Emergency")</f>
        <v>0</v>
      </c>
      <c r="Y210" s="6">
        <f>COUNTIF(X2:Y200, "Schizophrenia")</f>
        <v>0</v>
      </c>
      <c r="AG210" s="6">
        <f>COUNTIF(AG2:AG200,"UF Health")</f>
        <v>0</v>
      </c>
    </row>
    <row r="211" spans="2:33" s="6" customFormat="1" x14ac:dyDescent="0.45">
      <c r="K211" s="45"/>
      <c r="N211" s="6">
        <f>COUNTIF(N2:N200,"Lochloosa")</f>
        <v>0</v>
      </c>
      <c r="P211" s="6">
        <f>COUNTIF(P2:P200, "ASO - I")</f>
        <v>0</v>
      </c>
      <c r="Q211" s="52"/>
      <c r="R211" s="52"/>
      <c r="S211" s="6">
        <f>COUNTIF(S2:S200, "Mental Health Crisis Situation ")</f>
        <v>0</v>
      </c>
      <c r="T211" s="6">
        <f>COUNTIF(T2:T200, "Mental Health Crisis Situation ")</f>
        <v>0</v>
      </c>
      <c r="Y211" s="6">
        <f>COUNTIF(X2:Y200, "Somatic")</f>
        <v>0</v>
      </c>
      <c r="AG211" s="6">
        <f>COUNTIF(AG2:AG200,"Baptist")</f>
        <v>0</v>
      </c>
    </row>
    <row r="212" spans="2:33" s="6" customFormat="1" x14ac:dyDescent="0.45">
      <c r="K212" s="45"/>
      <c r="N212" s="6">
        <f>COUNTIF(N2:N200,"Orange Heights")</f>
        <v>0</v>
      </c>
      <c r="P212" s="6">
        <f>COUNTIF(P2:P200, "ASO - J")</f>
        <v>0</v>
      </c>
      <c r="Q212" s="52"/>
      <c r="R212" s="52"/>
      <c r="S212" s="6">
        <f>COUNTIF(S2:S200, "Other")</f>
        <v>0</v>
      </c>
      <c r="T212" s="6">
        <f>COUNTIF(T2:T200, "Other")</f>
        <v>0</v>
      </c>
      <c r="Y212" s="6">
        <f>COUNTIF(X2:Y200, "Substance")</f>
        <v>0</v>
      </c>
      <c r="AG212" s="6">
        <f>COUNTIF(AG2:AG200,"Riverpoint")</f>
        <v>0</v>
      </c>
    </row>
    <row r="213" spans="2:33" s="6" customFormat="1" x14ac:dyDescent="0.45">
      <c r="K213" s="45"/>
      <c r="N213" s="6">
        <f>COUNTIF(N2:N200,"Micanopy")</f>
        <v>0</v>
      </c>
      <c r="P213" s="6">
        <f>COUNTIF(P2:P200, "ASO - M")</f>
        <v>0</v>
      </c>
      <c r="Q213" s="52"/>
      <c r="R213" s="52"/>
      <c r="S213" s="6">
        <f>COUNTIF(S2:S200, "S20")</f>
        <v>0</v>
      </c>
      <c r="T213" s="6">
        <f>COUNTIF(T2:T200, "S20")</f>
        <v>0</v>
      </c>
      <c r="Y213" s="6">
        <f>COUNTIF(X2:Y200, "Trauma")</f>
        <v>0</v>
      </c>
      <c r="AG213" s="6">
        <f>COUNTIF(AG2:AG200,"Wekiva")</f>
        <v>0</v>
      </c>
    </row>
    <row r="214" spans="2:33" s="6" customFormat="1" x14ac:dyDescent="0.45">
      <c r="K214" s="45"/>
      <c r="N214" s="6">
        <f>COUNTIF(N2:N200,"Monteocha")</f>
        <v>0</v>
      </c>
      <c r="P214" s="6">
        <f>COUNTIF(P2:P200, "GPD")</f>
        <v>0</v>
      </c>
      <c r="Q214" s="52"/>
      <c r="R214" s="52"/>
      <c r="S214" s="6">
        <f>COUNTIF(S2:S200, "Suicide Attempt")</f>
        <v>0</v>
      </c>
      <c r="T214" s="6">
        <f>COUNTIF(T2:T200, "Suicide Attempt")</f>
        <v>0</v>
      </c>
      <c r="Y214" s="6">
        <f>COUNTIF(X2:Y200, "Unknown")</f>
        <v>0</v>
      </c>
      <c r="AG214" s="6">
        <f>COUNTIF(AG2:AG200,"Memorial")</f>
        <v>0</v>
      </c>
    </row>
    <row r="215" spans="2:33" s="6" customFormat="1" x14ac:dyDescent="0.45">
      <c r="K215" s="45"/>
      <c r="N215" s="6">
        <f>COUNTIF(N2:N200,"Newberry")</f>
        <v>0</v>
      </c>
      <c r="P215" s="6">
        <f>COUNTIF(P2:P200, "Other")</f>
        <v>0</v>
      </c>
      <c r="Q215" s="52"/>
      <c r="R215" s="52"/>
      <c r="S215" s="6">
        <f>COUNTIF(S2:S200, "Suspicious Activity")</f>
        <v>0</v>
      </c>
      <c r="T215" s="6">
        <f>COUNTIF(T2:T200, "Suspicious Activity")</f>
        <v>0</v>
      </c>
      <c r="AG215" s="6">
        <f>COUNTIF(AG2:AG200,"Gateway")</f>
        <v>0</v>
      </c>
    </row>
    <row r="216" spans="2:33" s="6" customFormat="1" x14ac:dyDescent="0.45">
      <c r="K216" s="45"/>
      <c r="N216" s="6">
        <f>COUNTIF(N2:N200,"Waldo")</f>
        <v>0</v>
      </c>
      <c r="P216" s="6">
        <f>COUNTIF(P2:P200, "HSPD")</f>
        <v>0</v>
      </c>
      <c r="Q216" s="52"/>
      <c r="R216" s="52"/>
      <c r="S216" s="6">
        <f>COUNTIF(S2:S200, "Theft")</f>
        <v>0</v>
      </c>
      <c r="T216" s="6">
        <f>COUNTIF(T2:T200, "Theft")</f>
        <v>0</v>
      </c>
    </row>
    <row r="217" spans="2:33" s="6" customFormat="1" x14ac:dyDescent="0.45">
      <c r="K217" s="45"/>
      <c r="P217" s="6">
        <f>COUNTIF(P2:P200, "APD")</f>
        <v>0</v>
      </c>
      <c r="Q217" s="52"/>
      <c r="R217" s="52"/>
      <c r="S217" s="6">
        <f>COUNTIF(S2:S200, "Trespassing")</f>
        <v>0</v>
      </c>
      <c r="T217" s="6">
        <f>COUNTIF(T2:T200, "Trespassing")</f>
        <v>0</v>
      </c>
    </row>
    <row r="218" spans="2:33" s="6" customFormat="1" x14ac:dyDescent="0.45">
      <c r="K218" s="45"/>
      <c r="P218" s="6">
        <f>COUNTIF(P2:P200, "UPD")</f>
        <v>0</v>
      </c>
      <c r="Q218" s="52"/>
      <c r="R218" s="52"/>
      <c r="S218" s="6">
        <f>COUNTIF(S2:S200, "Well Being Check")</f>
        <v>0</v>
      </c>
      <c r="T218" s="6">
        <f>COUNTIF(T2:T200, "Well Being Check")</f>
        <v>0</v>
      </c>
    </row>
    <row r="219" spans="2:33" s="6" customFormat="1" x14ac:dyDescent="0.45">
      <c r="K219" s="45"/>
      <c r="P219" s="6">
        <f>COUNTIF(P2:P200, "VA")</f>
        <v>0</v>
      </c>
      <c r="Q219" s="52"/>
      <c r="R219" s="52"/>
    </row>
    <row r="220" spans="2:33" x14ac:dyDescent="0.45">
      <c r="N220" s="6"/>
    </row>
  </sheetData>
  <conditionalFormatting sqref="AF1 AF201:AF1048576">
    <cfRule type="containsText" priority="3" operator="containsText" text="BA / MA (LEO)">
      <formula>NOT(ISERROR(SEARCH("BA / MA (LEO)",AF1)))</formula>
    </cfRule>
  </conditionalFormatting>
  <conditionalFormatting sqref="AF2:AF200">
    <cfRule type="containsText" dxfId="7" priority="1" operator="containsText" text="BA / MA (LEO)">
      <formula>NOT(ISERROR(SEARCH("BA / MA (LEO)",AF2)))</formula>
    </cfRule>
    <cfRule type="containsText" priority="2" operator="containsText" text="BA / MA (LEO)">
      <formula>NOT(ISERROR(SEARCH("BA / MA (LEO)",AF2)))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3">
        <x14:dataValidation type="list" allowBlank="1" showInputMessage="1" showErrorMessage="1" xr:uid="{00000000-0002-0000-0500-000000000000}">
          <x14:formula1>
            <xm:f>'Statistics &amp; Lists'!$B$267:$B$269</xm:f>
          </x14:formula1>
          <xm:sqref>AJ2:AJ200</xm:sqref>
        </x14:dataValidation>
        <x14:dataValidation type="list" allowBlank="1" showInputMessage="1" showErrorMessage="1" xr:uid="{00000000-0002-0000-0500-000001000000}">
          <x14:formula1>
            <xm:f>'Statistics &amp; Lists'!$B$262:$B$264</xm:f>
          </x14:formula1>
          <xm:sqref>AI2:AI200</xm:sqref>
        </x14:dataValidation>
        <x14:dataValidation type="list" allowBlank="1" showInputMessage="1" showErrorMessage="1" xr:uid="{00000000-0002-0000-0500-000002000000}">
          <x14:formula1>
            <xm:f>'Statistics &amp; Lists'!$B$257:$B$259</xm:f>
          </x14:formula1>
          <xm:sqref>AH2:AH200</xm:sqref>
        </x14:dataValidation>
        <x14:dataValidation type="list" allowBlank="1" showInputMessage="1" showErrorMessage="1" xr:uid="{00000000-0002-0000-0500-000003000000}">
          <x14:formula1>
            <xm:f>'Statistics &amp; Lists'!$B$242:$B$254</xm:f>
          </x14:formula1>
          <xm:sqref>AG2:AG200</xm:sqref>
        </x14:dataValidation>
        <x14:dataValidation type="list" allowBlank="1" showInputMessage="1" showErrorMessage="1" xr:uid="{00000000-0002-0000-0500-000004000000}">
          <x14:formula1>
            <xm:f>'Statistics &amp; Lists'!$B$236:$B$239</xm:f>
          </x14:formula1>
          <xm:sqref>AF2:AF200</xm:sqref>
        </x14:dataValidation>
        <x14:dataValidation type="list" allowBlank="1" showInputMessage="1" showErrorMessage="1" xr:uid="{00000000-0002-0000-0500-000005000000}">
          <x14:formula1>
            <xm:f>'Statistics &amp; Lists'!$B$231:$B$233</xm:f>
          </x14:formula1>
          <xm:sqref>AE2:AE200</xm:sqref>
        </x14:dataValidation>
        <x14:dataValidation type="list" allowBlank="1" showInputMessage="1" showErrorMessage="1" xr:uid="{00000000-0002-0000-0500-000006000000}">
          <x14:formula1>
            <xm:f>'Statistics &amp; Lists'!$B$226:$B$228</xm:f>
          </x14:formula1>
          <xm:sqref>AD2:AD200</xm:sqref>
        </x14:dataValidation>
        <x14:dataValidation type="list" allowBlank="1" showInputMessage="1" showErrorMessage="1" xr:uid="{00000000-0002-0000-0500-000007000000}">
          <x14:formula1>
            <xm:f>'Statistics &amp; Lists'!$B$221:$B$223</xm:f>
          </x14:formula1>
          <xm:sqref>AC2:AC200</xm:sqref>
        </x14:dataValidation>
        <x14:dataValidation type="list" allowBlank="1" showInputMessage="1" showErrorMessage="1" xr:uid="{00000000-0002-0000-0500-000008000000}">
          <x14:formula1>
            <xm:f>'Statistics &amp; Lists'!$B$216:$B$218</xm:f>
          </x14:formula1>
          <xm:sqref>AA2:AA200</xm:sqref>
        </x14:dataValidation>
        <x14:dataValidation type="list" allowBlank="1" showInputMessage="1" showErrorMessage="1" xr:uid="{00000000-0002-0000-0500-000009000000}">
          <x14:formula1>
            <xm:f>'Statistics &amp; Lists'!$B$211:$B$213</xm:f>
          </x14:formula1>
          <xm:sqref>Z2:Z200</xm:sqref>
        </x14:dataValidation>
        <x14:dataValidation type="list" allowBlank="1" showInputMessage="1" showErrorMessage="1" xr:uid="{00000000-0002-0000-0500-00000A000000}">
          <x14:formula1>
            <xm:f>'Statistics &amp; Lists'!$B$197:$B$208</xm:f>
          </x14:formula1>
          <xm:sqref>X2:Y200</xm:sqref>
        </x14:dataValidation>
        <x14:dataValidation type="list" allowBlank="1" showInputMessage="1" showErrorMessage="1" xr:uid="{00000000-0002-0000-0500-00000B000000}">
          <x14:formula1>
            <xm:f>'Statistics &amp; Lists'!$B$157:$B$172</xm:f>
          </x14:formula1>
          <xm:sqref>T2:T200</xm:sqref>
        </x14:dataValidation>
        <x14:dataValidation type="list" allowBlank="1" showInputMessage="1" showErrorMessage="1" xr:uid="{00000000-0002-0000-0500-00000C000000}">
          <x14:formula1>
            <xm:f>'Statistics &amp; Lists'!$B$139:$B$154</xm:f>
          </x14:formula1>
          <xm:sqref>S2:S200</xm:sqref>
        </x14:dataValidation>
        <x14:dataValidation type="list" allowBlank="1" showInputMessage="1" showErrorMessage="1" xr:uid="{00000000-0002-0000-0500-00000D000000}">
          <x14:formula1>
            <xm:f>'Statistics &amp; Lists'!$A$102:$A$136</xm:f>
          </x14:formula1>
          <xm:sqref>P2:P200</xm:sqref>
        </x14:dataValidation>
        <x14:dataValidation type="list" allowBlank="1" showInputMessage="1" showErrorMessage="1" xr:uid="{00000000-0002-0000-0500-00000E000000}">
          <x14:formula1>
            <xm:f>'Statistics &amp; Lists'!$B$96:$B$99</xm:f>
          </x14:formula1>
          <xm:sqref>O2:O200</xm:sqref>
        </x14:dataValidation>
        <x14:dataValidation type="list" allowBlank="1" showInputMessage="1" showErrorMessage="1" xr:uid="{00000000-0002-0000-0500-00000F000000}">
          <x14:formula1>
            <xm:f>'Statistics &amp; Lists'!$B$80:$B$93</xm:f>
          </x14:formula1>
          <xm:sqref>N2:N200</xm:sqref>
        </x14:dataValidation>
        <x14:dataValidation type="list" allowBlank="1" showInputMessage="1" showErrorMessage="1" xr:uid="{00000000-0002-0000-0500-000010000000}">
          <x14:formula1>
            <xm:f>'Statistics &amp; Lists'!$B$75:$B$77</xm:f>
          </x14:formula1>
          <xm:sqref>W2:W200</xm:sqref>
        </x14:dataValidation>
        <x14:dataValidation type="list" allowBlank="1" showInputMessage="1" showErrorMessage="1" xr:uid="{00000000-0002-0000-0500-000011000000}">
          <x14:formula1>
            <xm:f>'Statistics &amp; Lists'!$B$70:$B$72</xm:f>
          </x14:formula1>
          <xm:sqref>V2:V200</xm:sqref>
        </x14:dataValidation>
        <x14:dataValidation type="list" allowBlank="1" showInputMessage="1" showErrorMessage="1" xr:uid="{00000000-0002-0000-0500-000012000000}">
          <x14:formula1>
            <xm:f>'Statistics &amp; Lists'!$B$65:$B$67</xm:f>
          </x14:formula1>
          <xm:sqref>U2:U200</xm:sqref>
        </x14:dataValidation>
        <x14:dataValidation type="list" allowBlank="1" showInputMessage="1" showErrorMessage="1" xr:uid="{00000000-0002-0000-0500-000013000000}">
          <x14:formula1>
            <xm:f>'Statistics &amp; Lists'!$B$46:$B$48</xm:f>
          </x14:formula1>
          <xm:sqref>M2:M200</xm:sqref>
        </x14:dataValidation>
        <x14:dataValidation type="list" allowBlank="1" showInputMessage="1" showErrorMessage="1" xr:uid="{00000000-0002-0000-0500-000014000000}">
          <x14:formula1>
            <xm:f>'Statistics &amp; Lists'!$B$33:$B$37</xm:f>
          </x14:formula1>
          <xm:sqref>L2:L200</xm:sqref>
        </x14:dataValidation>
        <x14:dataValidation type="list" allowBlank="1" showInputMessage="1" showErrorMessage="1" xr:uid="{00000000-0002-0000-0500-000015000000}">
          <x14:formula1>
            <xm:f>'Statistics &amp; Lists'!$B$26:$B$31</xm:f>
          </x14:formula1>
          <xm:sqref>C2:C200</xm:sqref>
        </x14:dataValidation>
        <x14:dataValidation type="list" allowBlank="1" showInputMessage="1" showErrorMessage="1" xr:uid="{00000000-0002-0000-0500-000016000000}">
          <x14:formula1>
            <xm:f>'Statistics &amp; Lists'!$B$8:$B$14</xm:f>
          </x14:formula1>
          <xm:sqref>B2:B200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220"/>
  <sheetViews>
    <sheetView workbookViewId="0">
      <pane ySplit="1" topLeftCell="A2" activePane="bottomLeft" state="frozen"/>
      <selection activeCell="E1" sqref="E1"/>
      <selection pane="bottomLeft" activeCell="G2" sqref="G2:J2"/>
    </sheetView>
  </sheetViews>
  <sheetFormatPr defaultColWidth="9.19921875" defaultRowHeight="14.25" x14ac:dyDescent="0.45"/>
  <cols>
    <col min="1" max="1" width="17" style="4" customWidth="1"/>
    <col min="2" max="2" width="14.73046875" style="4" customWidth="1"/>
    <col min="3" max="3" width="17" style="4" customWidth="1"/>
    <col min="4" max="4" width="16.73046875" style="4" hidden="1" customWidth="1"/>
    <col min="5" max="5" width="14.46484375" style="4" customWidth="1"/>
    <col min="6" max="6" width="25.265625" style="4" customWidth="1"/>
    <col min="7" max="8" width="14.46484375" style="4" customWidth="1"/>
    <col min="9" max="9" width="9.73046875" style="4" hidden="1" customWidth="1"/>
    <col min="10" max="10" width="9.73046875" style="4" bestFit="1" customWidth="1"/>
    <col min="11" max="11" width="9.19921875" style="46"/>
    <col min="12" max="14" width="9.19921875" style="4"/>
    <col min="15" max="15" width="11.53125" style="4" customWidth="1"/>
    <col min="16" max="16" width="13.265625" style="4" customWidth="1"/>
    <col min="17" max="18" width="9.19921875" style="49"/>
    <col min="19" max="19" width="18.265625" style="4" hidden="1" customWidth="1"/>
    <col min="20" max="20" width="18.73046875" style="4" customWidth="1"/>
    <col min="21" max="21" width="9.19921875" style="4"/>
    <col min="22" max="22" width="9.796875" style="4" customWidth="1"/>
    <col min="23" max="23" width="9.19921875" style="4"/>
    <col min="24" max="25" width="27.59765625" style="4" customWidth="1"/>
    <col min="26" max="26" width="13.46484375" style="4" customWidth="1"/>
    <col min="27" max="27" width="11.796875" style="4" customWidth="1"/>
    <col min="28" max="28" width="13.46484375" style="4" customWidth="1"/>
    <col min="29" max="31" width="9.19921875" style="4"/>
    <col min="32" max="32" width="17.33203125" style="4" customWidth="1"/>
    <col min="33" max="35" width="9.19921875" style="4"/>
    <col min="36" max="36" width="14.19921875" style="4" customWidth="1"/>
    <col min="37" max="37" width="9.19921875" style="4"/>
    <col min="38" max="38" width="27.265625" style="4" customWidth="1"/>
    <col min="39" max="16384" width="9.19921875" style="4"/>
  </cols>
  <sheetData>
    <row r="1" spans="1:38" ht="57" x14ac:dyDescent="0.45">
      <c r="A1" s="2" t="s">
        <v>216</v>
      </c>
      <c r="B1" s="2" t="s">
        <v>0</v>
      </c>
      <c r="C1" s="2" t="s">
        <v>226</v>
      </c>
      <c r="D1" s="2" t="s">
        <v>211</v>
      </c>
      <c r="E1" s="3" t="s">
        <v>217</v>
      </c>
      <c r="F1" s="3" t="s">
        <v>300</v>
      </c>
      <c r="G1" s="3" t="s">
        <v>298</v>
      </c>
      <c r="H1" s="3" t="s">
        <v>299</v>
      </c>
      <c r="I1" s="3" t="s">
        <v>218</v>
      </c>
      <c r="J1" s="2" t="s">
        <v>219</v>
      </c>
      <c r="K1" s="42" t="s">
        <v>220</v>
      </c>
      <c r="L1" s="2" t="s">
        <v>221</v>
      </c>
      <c r="M1" s="2" t="s">
        <v>222</v>
      </c>
      <c r="N1" s="3" t="s">
        <v>151</v>
      </c>
      <c r="O1" s="3" t="s">
        <v>227</v>
      </c>
      <c r="P1" s="3" t="s">
        <v>264</v>
      </c>
      <c r="Q1" s="47" t="s">
        <v>228</v>
      </c>
      <c r="R1" s="47" t="s">
        <v>229</v>
      </c>
      <c r="S1" s="3" t="s">
        <v>270</v>
      </c>
      <c r="T1" s="3" t="s">
        <v>271</v>
      </c>
      <c r="U1" s="3" t="s">
        <v>223</v>
      </c>
      <c r="V1" s="3" t="s">
        <v>224</v>
      </c>
      <c r="W1" s="3" t="s">
        <v>225</v>
      </c>
      <c r="X1" s="3" t="s">
        <v>230</v>
      </c>
      <c r="Y1" s="3" t="s">
        <v>230</v>
      </c>
      <c r="Z1" s="3" t="s">
        <v>231</v>
      </c>
      <c r="AA1" s="3" t="s">
        <v>232</v>
      </c>
      <c r="AB1" s="3" t="s">
        <v>233</v>
      </c>
      <c r="AC1" s="3" t="s">
        <v>234</v>
      </c>
      <c r="AD1" s="3" t="s">
        <v>235</v>
      </c>
      <c r="AE1" s="3" t="s">
        <v>236</v>
      </c>
      <c r="AF1" s="3" t="s">
        <v>274</v>
      </c>
      <c r="AG1" s="3" t="s">
        <v>275</v>
      </c>
      <c r="AH1" s="3" t="s">
        <v>237</v>
      </c>
      <c r="AI1" s="3" t="s">
        <v>238</v>
      </c>
      <c r="AJ1" s="3" t="s">
        <v>276</v>
      </c>
      <c r="AK1" s="3" t="s">
        <v>277</v>
      </c>
      <c r="AL1" s="3" t="s">
        <v>239</v>
      </c>
    </row>
    <row r="2" spans="1:38" s="53" customFormat="1" x14ac:dyDescent="0.45">
      <c r="D2" s="53">
        <f t="shared" ref="D2:D65" si="0">COUNTIF($F$2:$F$200,F3)</f>
        <v>199</v>
      </c>
      <c r="F2" s="53" t="str">
        <f>CONCATENATE(G2," , ",H2)</f>
        <v xml:space="preserve"> , </v>
      </c>
      <c r="I2" s="54"/>
      <c r="J2" s="54"/>
      <c r="K2" s="55">
        <f>(I2-J2)/365.25</f>
        <v>0</v>
      </c>
      <c r="Q2" s="56"/>
      <c r="R2" s="56"/>
    </row>
    <row r="3" spans="1:38" s="8" customFormat="1" x14ac:dyDescent="0.45">
      <c r="D3" s="8">
        <f t="shared" si="0"/>
        <v>199</v>
      </c>
      <c r="F3" s="53" t="str">
        <f t="shared" ref="F3:F66" si="1">CONCATENATE(G3," , ",H3)</f>
        <v xml:space="preserve"> , </v>
      </c>
      <c r="I3" s="57">
        <f t="shared" ref="I3:I66" ca="1" si="2">TODAY()</f>
        <v>44131</v>
      </c>
      <c r="K3" s="58">
        <f t="shared" ref="K3:K66" ca="1" si="3">(I3-J3)/365.25</f>
        <v>120.82409308692677</v>
      </c>
      <c r="Q3" s="50"/>
      <c r="R3" s="50"/>
    </row>
    <row r="4" spans="1:38" s="53" customFormat="1" x14ac:dyDescent="0.45">
      <c r="D4" s="53">
        <f t="shared" si="0"/>
        <v>199</v>
      </c>
      <c r="F4" s="53" t="str">
        <f t="shared" si="1"/>
        <v xml:space="preserve"> , </v>
      </c>
      <c r="I4" s="54">
        <f t="shared" ca="1" si="2"/>
        <v>44131</v>
      </c>
      <c r="K4" s="55">
        <f t="shared" ca="1" si="3"/>
        <v>120.82409308692677</v>
      </c>
      <c r="Q4" s="56"/>
      <c r="R4" s="56"/>
    </row>
    <row r="5" spans="1:38" s="8" customFormat="1" x14ac:dyDescent="0.45">
      <c r="D5" s="8">
        <f t="shared" si="0"/>
        <v>199</v>
      </c>
      <c r="F5" s="53" t="str">
        <f t="shared" si="1"/>
        <v xml:space="preserve"> , </v>
      </c>
      <c r="I5" s="57">
        <f t="shared" ca="1" si="2"/>
        <v>44131</v>
      </c>
      <c r="K5" s="58">
        <f t="shared" ca="1" si="3"/>
        <v>120.82409308692677</v>
      </c>
      <c r="Q5" s="50"/>
      <c r="R5" s="50"/>
    </row>
    <row r="6" spans="1:38" s="53" customFormat="1" x14ac:dyDescent="0.45">
      <c r="D6" s="53">
        <f t="shared" si="0"/>
        <v>199</v>
      </c>
      <c r="F6" s="53" t="str">
        <f t="shared" si="1"/>
        <v xml:space="preserve"> , </v>
      </c>
      <c r="I6" s="54">
        <f t="shared" ca="1" si="2"/>
        <v>44131</v>
      </c>
      <c r="K6" s="55">
        <f t="shared" ca="1" si="3"/>
        <v>120.82409308692677</v>
      </c>
      <c r="Q6" s="56"/>
      <c r="R6" s="56"/>
    </row>
    <row r="7" spans="1:38" s="8" customFormat="1" x14ac:dyDescent="0.45">
      <c r="D7" s="8">
        <f t="shared" si="0"/>
        <v>199</v>
      </c>
      <c r="F7" s="53" t="str">
        <f t="shared" si="1"/>
        <v xml:space="preserve"> , </v>
      </c>
      <c r="I7" s="57">
        <f t="shared" ca="1" si="2"/>
        <v>44131</v>
      </c>
      <c r="K7" s="58">
        <f t="shared" ca="1" si="3"/>
        <v>120.82409308692677</v>
      </c>
      <c r="Q7" s="50"/>
      <c r="R7" s="50"/>
    </row>
    <row r="8" spans="1:38" s="53" customFormat="1" x14ac:dyDescent="0.45">
      <c r="D8" s="53">
        <f t="shared" si="0"/>
        <v>199</v>
      </c>
      <c r="F8" s="53" t="str">
        <f t="shared" si="1"/>
        <v xml:space="preserve"> , </v>
      </c>
      <c r="I8" s="54">
        <f t="shared" ca="1" si="2"/>
        <v>44131</v>
      </c>
      <c r="K8" s="55">
        <f t="shared" ca="1" si="3"/>
        <v>120.82409308692677</v>
      </c>
      <c r="Q8" s="56"/>
      <c r="R8" s="56"/>
    </row>
    <row r="9" spans="1:38" s="8" customFormat="1" x14ac:dyDescent="0.45">
      <c r="D9" s="8">
        <f t="shared" si="0"/>
        <v>199</v>
      </c>
      <c r="F9" s="53" t="str">
        <f t="shared" si="1"/>
        <v xml:space="preserve"> , </v>
      </c>
      <c r="I9" s="57">
        <f t="shared" ca="1" si="2"/>
        <v>44131</v>
      </c>
      <c r="K9" s="58">
        <f t="shared" ca="1" si="3"/>
        <v>120.82409308692677</v>
      </c>
      <c r="Q9" s="50"/>
      <c r="R9" s="50"/>
    </row>
    <row r="10" spans="1:38" s="53" customFormat="1" x14ac:dyDescent="0.45">
      <c r="D10" s="53">
        <f t="shared" si="0"/>
        <v>199</v>
      </c>
      <c r="F10" s="53" t="str">
        <f t="shared" si="1"/>
        <v xml:space="preserve"> , </v>
      </c>
      <c r="I10" s="54">
        <f t="shared" ca="1" si="2"/>
        <v>44131</v>
      </c>
      <c r="K10" s="55">
        <f t="shared" ca="1" si="3"/>
        <v>120.82409308692677</v>
      </c>
      <c r="Q10" s="56"/>
      <c r="R10" s="56"/>
    </row>
    <row r="11" spans="1:38" s="8" customFormat="1" x14ac:dyDescent="0.45">
      <c r="D11" s="8">
        <f t="shared" si="0"/>
        <v>199</v>
      </c>
      <c r="F11" s="53" t="str">
        <f t="shared" si="1"/>
        <v xml:space="preserve"> , </v>
      </c>
      <c r="I11" s="57">
        <f t="shared" ca="1" si="2"/>
        <v>44131</v>
      </c>
      <c r="K11" s="58">
        <f t="shared" ca="1" si="3"/>
        <v>120.82409308692677</v>
      </c>
      <c r="Q11" s="50"/>
      <c r="R11" s="50"/>
    </row>
    <row r="12" spans="1:38" s="53" customFormat="1" x14ac:dyDescent="0.45">
      <c r="D12" s="53">
        <f t="shared" si="0"/>
        <v>199</v>
      </c>
      <c r="F12" s="53" t="str">
        <f t="shared" si="1"/>
        <v xml:space="preserve"> , </v>
      </c>
      <c r="I12" s="54">
        <f t="shared" ca="1" si="2"/>
        <v>44131</v>
      </c>
      <c r="K12" s="55">
        <f t="shared" ca="1" si="3"/>
        <v>120.82409308692677</v>
      </c>
      <c r="Q12" s="56"/>
      <c r="R12" s="56"/>
    </row>
    <row r="13" spans="1:38" s="8" customFormat="1" x14ac:dyDescent="0.45">
      <c r="D13" s="8">
        <f t="shared" si="0"/>
        <v>199</v>
      </c>
      <c r="F13" s="53" t="str">
        <f t="shared" si="1"/>
        <v xml:space="preserve"> , </v>
      </c>
      <c r="I13" s="57">
        <f t="shared" ca="1" si="2"/>
        <v>44131</v>
      </c>
      <c r="K13" s="58">
        <f t="shared" ca="1" si="3"/>
        <v>120.82409308692677</v>
      </c>
      <c r="Q13" s="50"/>
      <c r="R13" s="50"/>
    </row>
    <row r="14" spans="1:38" s="53" customFormat="1" x14ac:dyDescent="0.45">
      <c r="D14" s="53">
        <f t="shared" si="0"/>
        <v>199</v>
      </c>
      <c r="F14" s="53" t="str">
        <f t="shared" si="1"/>
        <v xml:space="preserve"> , </v>
      </c>
      <c r="I14" s="54">
        <f t="shared" ca="1" si="2"/>
        <v>44131</v>
      </c>
      <c r="K14" s="55">
        <f t="shared" ca="1" si="3"/>
        <v>120.82409308692677</v>
      </c>
      <c r="Q14" s="56"/>
      <c r="R14" s="56"/>
    </row>
    <row r="15" spans="1:38" s="8" customFormat="1" x14ac:dyDescent="0.45">
      <c r="D15" s="8">
        <f t="shared" si="0"/>
        <v>199</v>
      </c>
      <c r="F15" s="53" t="str">
        <f t="shared" si="1"/>
        <v xml:space="preserve"> , </v>
      </c>
      <c r="I15" s="57">
        <f t="shared" ca="1" si="2"/>
        <v>44131</v>
      </c>
      <c r="K15" s="58">
        <f t="shared" ca="1" si="3"/>
        <v>120.82409308692677</v>
      </c>
      <c r="Q15" s="50"/>
      <c r="R15" s="50"/>
    </row>
    <row r="16" spans="1:38" s="5" customFormat="1" x14ac:dyDescent="0.45">
      <c r="D16" s="53">
        <f t="shared" si="0"/>
        <v>199</v>
      </c>
      <c r="F16" s="53" t="str">
        <f t="shared" si="1"/>
        <v xml:space="preserve"> , </v>
      </c>
      <c r="I16" s="7">
        <f t="shared" ca="1" si="2"/>
        <v>44131</v>
      </c>
      <c r="K16" s="43">
        <f t="shared" ca="1" si="3"/>
        <v>120.82409308692677</v>
      </c>
      <c r="Q16" s="48"/>
      <c r="R16" s="48"/>
    </row>
    <row r="17" spans="4:18" s="8" customFormat="1" x14ac:dyDescent="0.45">
      <c r="D17" s="8">
        <f t="shared" si="0"/>
        <v>199</v>
      </c>
      <c r="F17" s="53" t="str">
        <f t="shared" si="1"/>
        <v xml:space="preserve"> , </v>
      </c>
      <c r="I17" s="57">
        <f t="shared" ca="1" si="2"/>
        <v>44131</v>
      </c>
      <c r="K17" s="58">
        <f t="shared" ca="1" si="3"/>
        <v>120.82409308692677</v>
      </c>
      <c r="Q17" s="50"/>
      <c r="R17" s="50"/>
    </row>
    <row r="18" spans="4:18" s="5" customFormat="1" x14ac:dyDescent="0.45">
      <c r="D18" s="53">
        <f t="shared" si="0"/>
        <v>199</v>
      </c>
      <c r="F18" s="53" t="str">
        <f t="shared" si="1"/>
        <v xml:space="preserve"> , </v>
      </c>
      <c r="I18" s="7">
        <f t="shared" ca="1" si="2"/>
        <v>44131</v>
      </c>
      <c r="K18" s="43">
        <f t="shared" ca="1" si="3"/>
        <v>120.82409308692677</v>
      </c>
      <c r="Q18" s="48"/>
      <c r="R18" s="48"/>
    </row>
    <row r="19" spans="4:18" s="8" customFormat="1" x14ac:dyDescent="0.45">
      <c r="D19" s="53">
        <f t="shared" si="0"/>
        <v>199</v>
      </c>
      <c r="F19" s="53" t="str">
        <f t="shared" si="1"/>
        <v xml:space="preserve"> , </v>
      </c>
      <c r="I19" s="57">
        <f t="shared" ca="1" si="2"/>
        <v>44131</v>
      </c>
      <c r="K19" s="58">
        <f t="shared" ca="1" si="3"/>
        <v>120.82409308692677</v>
      </c>
      <c r="Q19" s="50"/>
      <c r="R19" s="50"/>
    </row>
    <row r="20" spans="4:18" s="5" customFormat="1" x14ac:dyDescent="0.45">
      <c r="D20" s="53">
        <f t="shared" si="0"/>
        <v>199</v>
      </c>
      <c r="F20" s="53" t="str">
        <f t="shared" si="1"/>
        <v xml:space="preserve"> , </v>
      </c>
      <c r="I20" s="7">
        <f t="shared" ca="1" si="2"/>
        <v>44131</v>
      </c>
      <c r="K20" s="43">
        <f t="shared" ca="1" si="3"/>
        <v>120.82409308692677</v>
      </c>
      <c r="Q20" s="48"/>
      <c r="R20" s="48"/>
    </row>
    <row r="21" spans="4:18" s="8" customFormat="1" x14ac:dyDescent="0.45">
      <c r="D21" s="53">
        <f t="shared" si="0"/>
        <v>199</v>
      </c>
      <c r="F21" s="53" t="str">
        <f t="shared" si="1"/>
        <v xml:space="preserve"> , </v>
      </c>
      <c r="I21" s="57">
        <f t="shared" ca="1" si="2"/>
        <v>44131</v>
      </c>
      <c r="K21" s="58">
        <f t="shared" ca="1" si="3"/>
        <v>120.82409308692677</v>
      </c>
      <c r="Q21" s="50"/>
      <c r="R21" s="50"/>
    </row>
    <row r="22" spans="4:18" s="5" customFormat="1" x14ac:dyDescent="0.45">
      <c r="D22" s="53">
        <f t="shared" si="0"/>
        <v>199</v>
      </c>
      <c r="F22" s="53" t="str">
        <f t="shared" si="1"/>
        <v xml:space="preserve"> , </v>
      </c>
      <c r="I22" s="7">
        <f t="shared" ca="1" si="2"/>
        <v>44131</v>
      </c>
      <c r="K22" s="43">
        <f t="shared" ca="1" si="3"/>
        <v>120.82409308692677</v>
      </c>
      <c r="Q22" s="48"/>
      <c r="R22" s="48"/>
    </row>
    <row r="23" spans="4:18" s="8" customFormat="1" x14ac:dyDescent="0.45">
      <c r="D23" s="53">
        <f t="shared" si="0"/>
        <v>199</v>
      </c>
      <c r="F23" s="53" t="str">
        <f t="shared" si="1"/>
        <v xml:space="preserve"> , </v>
      </c>
      <c r="I23" s="57">
        <f t="shared" ca="1" si="2"/>
        <v>44131</v>
      </c>
      <c r="K23" s="58">
        <f t="shared" ca="1" si="3"/>
        <v>120.82409308692677</v>
      </c>
      <c r="Q23" s="50"/>
      <c r="R23" s="50"/>
    </row>
    <row r="24" spans="4:18" s="5" customFormat="1" x14ac:dyDescent="0.45">
      <c r="D24" s="53">
        <f t="shared" si="0"/>
        <v>199</v>
      </c>
      <c r="F24" s="53" t="str">
        <f t="shared" si="1"/>
        <v xml:space="preserve"> , </v>
      </c>
      <c r="I24" s="7">
        <f t="shared" ca="1" si="2"/>
        <v>44131</v>
      </c>
      <c r="K24" s="43">
        <f t="shared" ca="1" si="3"/>
        <v>120.82409308692677</v>
      </c>
      <c r="Q24" s="48"/>
      <c r="R24" s="48"/>
    </row>
    <row r="25" spans="4:18" s="8" customFormat="1" x14ac:dyDescent="0.45">
      <c r="D25" s="53">
        <f t="shared" si="0"/>
        <v>199</v>
      </c>
      <c r="F25" s="53" t="str">
        <f t="shared" si="1"/>
        <v xml:space="preserve"> , </v>
      </c>
      <c r="I25" s="57">
        <f t="shared" ca="1" si="2"/>
        <v>44131</v>
      </c>
      <c r="K25" s="58">
        <f t="shared" ca="1" si="3"/>
        <v>120.82409308692677</v>
      </c>
      <c r="Q25" s="50"/>
      <c r="R25" s="50"/>
    </row>
    <row r="26" spans="4:18" s="5" customFormat="1" x14ac:dyDescent="0.45">
      <c r="D26" s="53">
        <f t="shared" si="0"/>
        <v>199</v>
      </c>
      <c r="F26" s="53" t="str">
        <f t="shared" si="1"/>
        <v xml:space="preserve"> , </v>
      </c>
      <c r="I26" s="7">
        <f t="shared" ca="1" si="2"/>
        <v>44131</v>
      </c>
      <c r="K26" s="43">
        <f t="shared" ca="1" si="3"/>
        <v>120.82409308692677</v>
      </c>
      <c r="Q26" s="48"/>
      <c r="R26" s="48"/>
    </row>
    <row r="27" spans="4:18" s="8" customFormat="1" x14ac:dyDescent="0.45">
      <c r="D27" s="53">
        <f t="shared" si="0"/>
        <v>199</v>
      </c>
      <c r="F27" s="53" t="str">
        <f t="shared" si="1"/>
        <v xml:space="preserve"> , </v>
      </c>
      <c r="I27" s="57">
        <f t="shared" ca="1" si="2"/>
        <v>44131</v>
      </c>
      <c r="K27" s="58">
        <f t="shared" ca="1" si="3"/>
        <v>120.82409308692677</v>
      </c>
      <c r="Q27" s="50"/>
      <c r="R27" s="50"/>
    </row>
    <row r="28" spans="4:18" s="5" customFormat="1" x14ac:dyDescent="0.45">
      <c r="D28" s="53">
        <f t="shared" si="0"/>
        <v>199</v>
      </c>
      <c r="F28" s="53" t="str">
        <f t="shared" si="1"/>
        <v xml:space="preserve"> , </v>
      </c>
      <c r="I28" s="7">
        <f t="shared" ca="1" si="2"/>
        <v>44131</v>
      </c>
      <c r="K28" s="43">
        <f t="shared" ca="1" si="3"/>
        <v>120.82409308692677</v>
      </c>
      <c r="Q28" s="48"/>
      <c r="R28" s="48"/>
    </row>
    <row r="29" spans="4:18" s="8" customFormat="1" x14ac:dyDescent="0.45">
      <c r="D29" s="53">
        <f t="shared" si="0"/>
        <v>199</v>
      </c>
      <c r="F29" s="53" t="str">
        <f t="shared" si="1"/>
        <v xml:space="preserve"> , </v>
      </c>
      <c r="I29" s="57">
        <f t="shared" ca="1" si="2"/>
        <v>44131</v>
      </c>
      <c r="K29" s="58">
        <f t="shared" ca="1" si="3"/>
        <v>120.82409308692677</v>
      </c>
      <c r="Q29" s="50"/>
      <c r="R29" s="50"/>
    </row>
    <row r="30" spans="4:18" s="5" customFormat="1" x14ac:dyDescent="0.45">
      <c r="D30" s="53">
        <f t="shared" si="0"/>
        <v>199</v>
      </c>
      <c r="F30" s="53" t="str">
        <f t="shared" si="1"/>
        <v xml:space="preserve"> , </v>
      </c>
      <c r="I30" s="7">
        <f t="shared" ca="1" si="2"/>
        <v>44131</v>
      </c>
      <c r="K30" s="43">
        <f t="shared" ca="1" si="3"/>
        <v>120.82409308692677</v>
      </c>
      <c r="Q30" s="48"/>
      <c r="R30" s="48"/>
    </row>
    <row r="31" spans="4:18" s="8" customFormat="1" x14ac:dyDescent="0.45">
      <c r="D31" s="53">
        <f t="shared" si="0"/>
        <v>199</v>
      </c>
      <c r="F31" s="53" t="str">
        <f t="shared" si="1"/>
        <v xml:space="preserve"> , </v>
      </c>
      <c r="I31" s="57">
        <f ca="1">TODAY()</f>
        <v>44131</v>
      </c>
      <c r="K31" s="58">
        <f t="shared" ca="1" si="3"/>
        <v>120.82409308692677</v>
      </c>
      <c r="Q31" s="50"/>
      <c r="R31" s="50"/>
    </row>
    <row r="32" spans="4:18" s="5" customFormat="1" x14ac:dyDescent="0.45">
      <c r="D32" s="53">
        <f t="shared" si="0"/>
        <v>199</v>
      </c>
      <c r="F32" s="53" t="str">
        <f t="shared" si="1"/>
        <v xml:space="preserve"> , </v>
      </c>
      <c r="I32" s="7">
        <f t="shared" ca="1" si="2"/>
        <v>44131</v>
      </c>
      <c r="K32" s="43">
        <f t="shared" ca="1" si="3"/>
        <v>120.82409308692677</v>
      </c>
      <c r="Q32" s="48"/>
      <c r="R32" s="48"/>
    </row>
    <row r="33" spans="4:18" s="8" customFormat="1" x14ac:dyDescent="0.45">
      <c r="D33" s="53">
        <f t="shared" si="0"/>
        <v>199</v>
      </c>
      <c r="F33" s="53" t="str">
        <f t="shared" si="1"/>
        <v xml:space="preserve"> , </v>
      </c>
      <c r="I33" s="57">
        <f t="shared" ca="1" si="2"/>
        <v>44131</v>
      </c>
      <c r="K33" s="58">
        <f t="shared" ca="1" si="3"/>
        <v>120.82409308692677</v>
      </c>
      <c r="Q33" s="50"/>
      <c r="R33" s="50"/>
    </row>
    <row r="34" spans="4:18" s="5" customFormat="1" x14ac:dyDescent="0.45">
      <c r="D34" s="53">
        <f t="shared" si="0"/>
        <v>199</v>
      </c>
      <c r="F34" s="53" t="str">
        <f t="shared" si="1"/>
        <v xml:space="preserve"> , </v>
      </c>
      <c r="I34" s="7">
        <f t="shared" ca="1" si="2"/>
        <v>44131</v>
      </c>
      <c r="K34" s="43">
        <f t="shared" ca="1" si="3"/>
        <v>120.82409308692677</v>
      </c>
      <c r="Q34" s="48"/>
      <c r="R34" s="48"/>
    </row>
    <row r="35" spans="4:18" s="8" customFormat="1" x14ac:dyDescent="0.45">
      <c r="D35" s="53">
        <f t="shared" si="0"/>
        <v>199</v>
      </c>
      <c r="F35" s="53" t="str">
        <f t="shared" si="1"/>
        <v xml:space="preserve"> , </v>
      </c>
      <c r="I35" s="57">
        <f t="shared" ca="1" si="2"/>
        <v>44131</v>
      </c>
      <c r="K35" s="58">
        <f t="shared" ca="1" si="3"/>
        <v>120.82409308692677</v>
      </c>
      <c r="Q35" s="50"/>
      <c r="R35" s="50"/>
    </row>
    <row r="36" spans="4:18" s="5" customFormat="1" x14ac:dyDescent="0.45">
      <c r="D36" s="53">
        <f t="shared" si="0"/>
        <v>199</v>
      </c>
      <c r="F36" s="53" t="str">
        <f t="shared" si="1"/>
        <v xml:space="preserve"> , </v>
      </c>
      <c r="I36" s="7">
        <f t="shared" ca="1" si="2"/>
        <v>44131</v>
      </c>
      <c r="K36" s="43">
        <f ca="1">(I36-J36)/365.25</f>
        <v>120.82409308692677</v>
      </c>
      <c r="Q36" s="48"/>
      <c r="R36" s="48"/>
    </row>
    <row r="37" spans="4:18" s="8" customFormat="1" x14ac:dyDescent="0.45">
      <c r="D37" s="53">
        <f t="shared" si="0"/>
        <v>199</v>
      </c>
      <c r="F37" s="53" t="str">
        <f t="shared" si="1"/>
        <v xml:space="preserve"> , </v>
      </c>
      <c r="I37" s="57">
        <f t="shared" ca="1" si="2"/>
        <v>44131</v>
      </c>
      <c r="K37" s="58">
        <f t="shared" ca="1" si="3"/>
        <v>120.82409308692677</v>
      </c>
      <c r="Q37" s="50"/>
      <c r="R37" s="50"/>
    </row>
    <row r="38" spans="4:18" s="5" customFormat="1" x14ac:dyDescent="0.45">
      <c r="D38" s="53">
        <f t="shared" si="0"/>
        <v>199</v>
      </c>
      <c r="F38" s="53" t="str">
        <f t="shared" si="1"/>
        <v xml:space="preserve"> , </v>
      </c>
      <c r="I38" s="7">
        <f t="shared" ca="1" si="2"/>
        <v>44131</v>
      </c>
      <c r="K38" s="43">
        <f t="shared" ca="1" si="3"/>
        <v>120.82409308692677</v>
      </c>
      <c r="Q38" s="48"/>
      <c r="R38" s="48"/>
    </row>
    <row r="39" spans="4:18" s="8" customFormat="1" x14ac:dyDescent="0.45">
      <c r="D39" s="53">
        <f t="shared" si="0"/>
        <v>199</v>
      </c>
      <c r="F39" s="53" t="str">
        <f t="shared" si="1"/>
        <v xml:space="preserve"> , </v>
      </c>
      <c r="I39" s="57">
        <f t="shared" ca="1" si="2"/>
        <v>44131</v>
      </c>
      <c r="K39" s="58">
        <f t="shared" ca="1" si="3"/>
        <v>120.82409308692677</v>
      </c>
      <c r="Q39" s="50"/>
      <c r="R39" s="50"/>
    </row>
    <row r="40" spans="4:18" s="5" customFormat="1" x14ac:dyDescent="0.45">
      <c r="D40" s="53">
        <f t="shared" si="0"/>
        <v>199</v>
      </c>
      <c r="F40" s="53" t="str">
        <f t="shared" si="1"/>
        <v xml:space="preserve"> , </v>
      </c>
      <c r="I40" s="7">
        <f t="shared" ca="1" si="2"/>
        <v>44131</v>
      </c>
      <c r="K40" s="43">
        <f t="shared" ca="1" si="3"/>
        <v>120.82409308692677</v>
      </c>
      <c r="Q40" s="48"/>
      <c r="R40" s="48"/>
    </row>
    <row r="41" spans="4:18" s="8" customFormat="1" x14ac:dyDescent="0.45">
      <c r="D41" s="53">
        <f t="shared" si="0"/>
        <v>199</v>
      </c>
      <c r="F41" s="53" t="str">
        <f t="shared" si="1"/>
        <v xml:space="preserve"> , </v>
      </c>
      <c r="I41" s="57">
        <f t="shared" ca="1" si="2"/>
        <v>44131</v>
      </c>
      <c r="K41" s="58">
        <f t="shared" ca="1" si="3"/>
        <v>120.82409308692677</v>
      </c>
      <c r="Q41" s="50"/>
      <c r="R41" s="50"/>
    </row>
    <row r="42" spans="4:18" s="5" customFormat="1" x14ac:dyDescent="0.45">
      <c r="D42" s="53">
        <f t="shared" si="0"/>
        <v>199</v>
      </c>
      <c r="F42" s="53" t="str">
        <f t="shared" si="1"/>
        <v xml:space="preserve"> , </v>
      </c>
      <c r="I42" s="7">
        <f t="shared" ca="1" si="2"/>
        <v>44131</v>
      </c>
      <c r="K42" s="43">
        <f t="shared" ca="1" si="3"/>
        <v>120.82409308692677</v>
      </c>
      <c r="Q42" s="48"/>
      <c r="R42" s="48"/>
    </row>
    <row r="43" spans="4:18" s="8" customFormat="1" x14ac:dyDescent="0.45">
      <c r="D43" s="53">
        <f t="shared" si="0"/>
        <v>199</v>
      </c>
      <c r="F43" s="53" t="str">
        <f t="shared" si="1"/>
        <v xml:space="preserve"> , </v>
      </c>
      <c r="I43" s="57">
        <f t="shared" ca="1" si="2"/>
        <v>44131</v>
      </c>
      <c r="K43" s="58">
        <f t="shared" ca="1" si="3"/>
        <v>120.82409308692677</v>
      </c>
      <c r="Q43" s="50"/>
      <c r="R43" s="50"/>
    </row>
    <row r="44" spans="4:18" s="5" customFormat="1" x14ac:dyDescent="0.45">
      <c r="D44" s="53">
        <f t="shared" si="0"/>
        <v>199</v>
      </c>
      <c r="F44" s="53" t="str">
        <f t="shared" si="1"/>
        <v xml:space="preserve"> , </v>
      </c>
      <c r="I44" s="7">
        <f t="shared" ca="1" si="2"/>
        <v>44131</v>
      </c>
      <c r="K44" s="43">
        <f t="shared" ca="1" si="3"/>
        <v>120.82409308692677</v>
      </c>
      <c r="Q44" s="48"/>
      <c r="R44" s="48"/>
    </row>
    <row r="45" spans="4:18" s="8" customFormat="1" x14ac:dyDescent="0.45">
      <c r="D45" s="53">
        <f t="shared" si="0"/>
        <v>199</v>
      </c>
      <c r="F45" s="53" t="str">
        <f t="shared" si="1"/>
        <v xml:space="preserve"> , </v>
      </c>
      <c r="I45" s="57">
        <f t="shared" ca="1" si="2"/>
        <v>44131</v>
      </c>
      <c r="K45" s="58">
        <f t="shared" ca="1" si="3"/>
        <v>120.82409308692677</v>
      </c>
      <c r="Q45" s="50"/>
      <c r="R45" s="50"/>
    </row>
    <row r="46" spans="4:18" s="5" customFormat="1" x14ac:dyDescent="0.45">
      <c r="D46" s="53">
        <f t="shared" si="0"/>
        <v>199</v>
      </c>
      <c r="F46" s="53" t="str">
        <f t="shared" si="1"/>
        <v xml:space="preserve"> , </v>
      </c>
      <c r="I46" s="7">
        <f t="shared" ca="1" si="2"/>
        <v>44131</v>
      </c>
      <c r="K46" s="43">
        <f t="shared" ca="1" si="3"/>
        <v>120.82409308692677</v>
      </c>
      <c r="Q46" s="48"/>
      <c r="R46" s="48"/>
    </row>
    <row r="47" spans="4:18" s="8" customFormat="1" x14ac:dyDescent="0.45">
      <c r="D47" s="53">
        <f t="shared" si="0"/>
        <v>199</v>
      </c>
      <c r="F47" s="53" t="str">
        <f t="shared" si="1"/>
        <v xml:space="preserve"> , </v>
      </c>
      <c r="I47" s="57">
        <f ca="1">TODAY()</f>
        <v>44131</v>
      </c>
      <c r="K47" s="58">
        <f t="shared" ca="1" si="3"/>
        <v>120.82409308692677</v>
      </c>
      <c r="Q47" s="50"/>
      <c r="R47" s="50"/>
    </row>
    <row r="48" spans="4:18" s="5" customFormat="1" x14ac:dyDescent="0.45">
      <c r="D48" s="53">
        <f t="shared" si="0"/>
        <v>199</v>
      </c>
      <c r="F48" s="53" t="str">
        <f t="shared" si="1"/>
        <v xml:space="preserve"> , </v>
      </c>
      <c r="I48" s="7">
        <f t="shared" ca="1" si="2"/>
        <v>44131</v>
      </c>
      <c r="K48" s="43">
        <f t="shared" ca="1" si="3"/>
        <v>120.82409308692677</v>
      </c>
      <c r="Q48" s="48"/>
      <c r="R48" s="48"/>
    </row>
    <row r="49" spans="4:18" s="8" customFormat="1" x14ac:dyDescent="0.45">
      <c r="D49" s="53">
        <f t="shared" si="0"/>
        <v>199</v>
      </c>
      <c r="F49" s="53" t="str">
        <f t="shared" si="1"/>
        <v xml:space="preserve"> , </v>
      </c>
      <c r="I49" s="57">
        <f t="shared" ca="1" si="2"/>
        <v>44131</v>
      </c>
      <c r="K49" s="58">
        <f t="shared" ca="1" si="3"/>
        <v>120.82409308692677</v>
      </c>
      <c r="Q49" s="50"/>
      <c r="R49" s="50"/>
    </row>
    <row r="50" spans="4:18" s="5" customFormat="1" x14ac:dyDescent="0.45">
      <c r="D50" s="53">
        <f t="shared" si="0"/>
        <v>199</v>
      </c>
      <c r="F50" s="53" t="str">
        <f t="shared" si="1"/>
        <v xml:space="preserve"> , </v>
      </c>
      <c r="I50" s="7">
        <f t="shared" ca="1" si="2"/>
        <v>44131</v>
      </c>
      <c r="K50" s="43">
        <f t="shared" ca="1" si="3"/>
        <v>120.82409308692677</v>
      </c>
      <c r="Q50" s="48"/>
      <c r="R50" s="48"/>
    </row>
    <row r="51" spans="4:18" s="8" customFormat="1" x14ac:dyDescent="0.45">
      <c r="D51" s="53">
        <f t="shared" si="0"/>
        <v>199</v>
      </c>
      <c r="F51" s="53" t="str">
        <f t="shared" si="1"/>
        <v xml:space="preserve"> , </v>
      </c>
      <c r="I51" s="57">
        <f t="shared" ca="1" si="2"/>
        <v>44131</v>
      </c>
      <c r="K51" s="58">
        <f t="shared" ca="1" si="3"/>
        <v>120.82409308692677</v>
      </c>
      <c r="Q51" s="50"/>
      <c r="R51" s="50"/>
    </row>
    <row r="52" spans="4:18" s="5" customFormat="1" x14ac:dyDescent="0.45">
      <c r="D52" s="53">
        <f t="shared" si="0"/>
        <v>199</v>
      </c>
      <c r="F52" s="53" t="str">
        <f t="shared" si="1"/>
        <v xml:space="preserve"> , </v>
      </c>
      <c r="I52" s="7">
        <f t="shared" ca="1" si="2"/>
        <v>44131</v>
      </c>
      <c r="K52" s="43">
        <f t="shared" ca="1" si="3"/>
        <v>120.82409308692677</v>
      </c>
      <c r="Q52" s="48"/>
      <c r="R52" s="48"/>
    </row>
    <row r="53" spans="4:18" s="8" customFormat="1" x14ac:dyDescent="0.45">
      <c r="D53" s="53">
        <f t="shared" si="0"/>
        <v>199</v>
      </c>
      <c r="F53" s="53" t="str">
        <f t="shared" si="1"/>
        <v xml:space="preserve"> , </v>
      </c>
      <c r="I53" s="57">
        <f t="shared" ca="1" si="2"/>
        <v>44131</v>
      </c>
      <c r="K53" s="58">
        <f t="shared" ca="1" si="3"/>
        <v>120.82409308692677</v>
      </c>
      <c r="Q53" s="50"/>
      <c r="R53" s="50"/>
    </row>
    <row r="54" spans="4:18" s="5" customFormat="1" x14ac:dyDescent="0.45">
      <c r="D54" s="53">
        <f t="shared" si="0"/>
        <v>199</v>
      </c>
      <c r="F54" s="53" t="str">
        <f t="shared" si="1"/>
        <v xml:space="preserve"> , </v>
      </c>
      <c r="I54" s="7">
        <f t="shared" ca="1" si="2"/>
        <v>44131</v>
      </c>
      <c r="K54" s="43">
        <f t="shared" ca="1" si="3"/>
        <v>120.82409308692677</v>
      </c>
      <c r="Q54" s="48"/>
      <c r="R54" s="48"/>
    </row>
    <row r="55" spans="4:18" s="8" customFormat="1" x14ac:dyDescent="0.45">
      <c r="D55" s="53">
        <f t="shared" si="0"/>
        <v>199</v>
      </c>
      <c r="F55" s="53" t="str">
        <f t="shared" si="1"/>
        <v xml:space="preserve"> , </v>
      </c>
      <c r="I55" s="57">
        <f t="shared" ca="1" si="2"/>
        <v>44131</v>
      </c>
      <c r="K55" s="58">
        <f t="shared" ca="1" si="3"/>
        <v>120.82409308692677</v>
      </c>
      <c r="Q55" s="50"/>
      <c r="R55" s="50"/>
    </row>
    <row r="56" spans="4:18" s="5" customFormat="1" x14ac:dyDescent="0.45">
      <c r="D56" s="53">
        <f t="shared" si="0"/>
        <v>199</v>
      </c>
      <c r="F56" s="53" t="str">
        <f t="shared" si="1"/>
        <v xml:space="preserve"> , </v>
      </c>
      <c r="I56" s="7">
        <f t="shared" ca="1" si="2"/>
        <v>44131</v>
      </c>
      <c r="K56" s="43">
        <f t="shared" ca="1" si="3"/>
        <v>120.82409308692677</v>
      </c>
      <c r="Q56" s="48"/>
      <c r="R56" s="48"/>
    </row>
    <row r="57" spans="4:18" s="8" customFormat="1" x14ac:dyDescent="0.45">
      <c r="D57" s="53">
        <f t="shared" si="0"/>
        <v>199</v>
      </c>
      <c r="F57" s="53" t="str">
        <f t="shared" si="1"/>
        <v xml:space="preserve"> , </v>
      </c>
      <c r="I57" s="57">
        <f t="shared" ca="1" si="2"/>
        <v>44131</v>
      </c>
      <c r="K57" s="58">
        <f t="shared" ca="1" si="3"/>
        <v>120.82409308692677</v>
      </c>
      <c r="Q57" s="50"/>
      <c r="R57" s="50"/>
    </row>
    <row r="58" spans="4:18" s="5" customFormat="1" x14ac:dyDescent="0.45">
      <c r="D58" s="53">
        <f t="shared" si="0"/>
        <v>199</v>
      </c>
      <c r="F58" s="53" t="str">
        <f t="shared" si="1"/>
        <v xml:space="preserve"> , </v>
      </c>
      <c r="I58" s="7">
        <f t="shared" ca="1" si="2"/>
        <v>44131</v>
      </c>
      <c r="K58" s="43">
        <f ca="1">(I58-J58)/365.25</f>
        <v>120.82409308692677</v>
      </c>
      <c r="Q58" s="48"/>
      <c r="R58" s="48"/>
    </row>
    <row r="59" spans="4:18" s="8" customFormat="1" x14ac:dyDescent="0.45">
      <c r="D59" s="53">
        <f t="shared" si="0"/>
        <v>199</v>
      </c>
      <c r="F59" s="53" t="str">
        <f t="shared" si="1"/>
        <v xml:space="preserve"> , </v>
      </c>
      <c r="I59" s="57">
        <f t="shared" ca="1" si="2"/>
        <v>44131</v>
      </c>
      <c r="K59" s="58">
        <f t="shared" ca="1" si="3"/>
        <v>120.82409308692677</v>
      </c>
      <c r="Q59" s="50"/>
      <c r="R59" s="50"/>
    </row>
    <row r="60" spans="4:18" s="5" customFormat="1" x14ac:dyDescent="0.45">
      <c r="D60" s="53">
        <f t="shared" si="0"/>
        <v>199</v>
      </c>
      <c r="F60" s="53" t="str">
        <f t="shared" si="1"/>
        <v xml:space="preserve"> , </v>
      </c>
      <c r="I60" s="7">
        <f t="shared" ca="1" si="2"/>
        <v>44131</v>
      </c>
      <c r="K60" s="43">
        <f t="shared" ca="1" si="3"/>
        <v>120.82409308692677</v>
      </c>
      <c r="Q60" s="48"/>
      <c r="R60" s="48"/>
    </row>
    <row r="61" spans="4:18" s="8" customFormat="1" x14ac:dyDescent="0.45">
      <c r="D61" s="53">
        <f t="shared" si="0"/>
        <v>199</v>
      </c>
      <c r="F61" s="53" t="str">
        <f t="shared" si="1"/>
        <v xml:space="preserve"> , </v>
      </c>
      <c r="I61" s="57">
        <f t="shared" ca="1" si="2"/>
        <v>44131</v>
      </c>
      <c r="K61" s="58">
        <f t="shared" ca="1" si="3"/>
        <v>120.82409308692677</v>
      </c>
      <c r="Q61" s="50"/>
      <c r="R61" s="50"/>
    </row>
    <row r="62" spans="4:18" s="5" customFormat="1" x14ac:dyDescent="0.45">
      <c r="D62" s="53">
        <f t="shared" si="0"/>
        <v>199</v>
      </c>
      <c r="F62" s="53" t="str">
        <f t="shared" si="1"/>
        <v xml:space="preserve"> , </v>
      </c>
      <c r="I62" s="7">
        <f t="shared" ca="1" si="2"/>
        <v>44131</v>
      </c>
      <c r="K62" s="43">
        <f t="shared" ca="1" si="3"/>
        <v>120.82409308692677</v>
      </c>
      <c r="Q62" s="48"/>
      <c r="R62" s="48"/>
    </row>
    <row r="63" spans="4:18" s="8" customFormat="1" x14ac:dyDescent="0.45">
      <c r="D63" s="53">
        <f t="shared" si="0"/>
        <v>199</v>
      </c>
      <c r="F63" s="53" t="str">
        <f t="shared" si="1"/>
        <v xml:space="preserve"> , </v>
      </c>
      <c r="I63" s="57">
        <f t="shared" ca="1" si="2"/>
        <v>44131</v>
      </c>
      <c r="K63" s="58">
        <f t="shared" ca="1" si="3"/>
        <v>120.82409308692677</v>
      </c>
      <c r="Q63" s="50"/>
      <c r="R63" s="50"/>
    </row>
    <row r="64" spans="4:18" s="5" customFormat="1" x14ac:dyDescent="0.45">
      <c r="D64" s="53">
        <f t="shared" si="0"/>
        <v>199</v>
      </c>
      <c r="F64" s="53" t="str">
        <f t="shared" si="1"/>
        <v xml:space="preserve"> , </v>
      </c>
      <c r="I64" s="7">
        <f t="shared" ca="1" si="2"/>
        <v>44131</v>
      </c>
      <c r="K64" s="43">
        <f t="shared" ca="1" si="3"/>
        <v>120.82409308692677</v>
      </c>
      <c r="Q64" s="48"/>
      <c r="R64" s="48"/>
    </row>
    <row r="65" spans="4:18" s="8" customFormat="1" x14ac:dyDescent="0.45">
      <c r="D65" s="53">
        <f t="shared" si="0"/>
        <v>199</v>
      </c>
      <c r="F65" s="53" t="str">
        <f t="shared" si="1"/>
        <v xml:space="preserve"> , </v>
      </c>
      <c r="I65" s="57">
        <f t="shared" ca="1" si="2"/>
        <v>44131</v>
      </c>
      <c r="K65" s="58">
        <f t="shared" ca="1" si="3"/>
        <v>120.82409308692677</v>
      </c>
      <c r="Q65" s="50"/>
      <c r="R65" s="50"/>
    </row>
    <row r="66" spans="4:18" s="5" customFormat="1" x14ac:dyDescent="0.45">
      <c r="D66" s="53">
        <f t="shared" ref="D66:D129" si="4">COUNTIF($F$2:$F$200,F67)</f>
        <v>199</v>
      </c>
      <c r="F66" s="53" t="str">
        <f t="shared" si="1"/>
        <v xml:space="preserve"> , </v>
      </c>
      <c r="I66" s="7">
        <f t="shared" ca="1" si="2"/>
        <v>44131</v>
      </c>
      <c r="K66" s="43">
        <f t="shared" ca="1" si="3"/>
        <v>120.82409308692677</v>
      </c>
      <c r="Q66" s="48"/>
      <c r="R66" s="48"/>
    </row>
    <row r="67" spans="4:18" s="8" customFormat="1" x14ac:dyDescent="0.45">
      <c r="D67" s="53">
        <f t="shared" si="4"/>
        <v>199</v>
      </c>
      <c r="F67" s="53" t="str">
        <f t="shared" ref="F67:F130" si="5">CONCATENATE(G67," , ",H67)</f>
        <v xml:space="preserve"> , </v>
      </c>
      <c r="I67" s="57">
        <f ca="1">TODAY()</f>
        <v>44131</v>
      </c>
      <c r="K67" s="58">
        <f t="shared" ref="K67:K82" ca="1" si="6">(I67-J67)/365.25</f>
        <v>120.82409308692677</v>
      </c>
      <c r="Q67" s="50"/>
      <c r="R67" s="50"/>
    </row>
    <row r="68" spans="4:18" s="5" customFormat="1" x14ac:dyDescent="0.45">
      <c r="D68" s="53">
        <f t="shared" si="4"/>
        <v>199</v>
      </c>
      <c r="F68" s="53" t="str">
        <f t="shared" si="5"/>
        <v xml:space="preserve"> , </v>
      </c>
      <c r="I68" s="7">
        <f ca="1">TODAY()</f>
        <v>44131</v>
      </c>
      <c r="K68" s="43">
        <f t="shared" ca="1" si="6"/>
        <v>120.82409308692677</v>
      </c>
      <c r="Q68" s="48"/>
      <c r="R68" s="48"/>
    </row>
    <row r="69" spans="4:18" s="8" customFormat="1" x14ac:dyDescent="0.45">
      <c r="D69" s="53">
        <f t="shared" si="4"/>
        <v>199</v>
      </c>
      <c r="F69" s="53" t="str">
        <f t="shared" si="5"/>
        <v xml:space="preserve"> , </v>
      </c>
      <c r="I69" s="57">
        <f ca="1">TODAY()</f>
        <v>44131</v>
      </c>
      <c r="K69" s="58">
        <f t="shared" ca="1" si="6"/>
        <v>120.82409308692677</v>
      </c>
      <c r="Q69" s="50"/>
      <c r="R69" s="50"/>
    </row>
    <row r="70" spans="4:18" s="5" customFormat="1" x14ac:dyDescent="0.45">
      <c r="D70" s="53">
        <f t="shared" si="4"/>
        <v>199</v>
      </c>
      <c r="F70" s="53" t="str">
        <f t="shared" si="5"/>
        <v xml:space="preserve"> , </v>
      </c>
      <c r="I70" s="7">
        <f t="shared" ref="I70:I95" ca="1" si="7">TODAY()</f>
        <v>44131</v>
      </c>
      <c r="K70" s="43">
        <f t="shared" ca="1" si="6"/>
        <v>120.82409308692677</v>
      </c>
      <c r="Q70" s="48"/>
      <c r="R70" s="48"/>
    </row>
    <row r="71" spans="4:18" s="8" customFormat="1" x14ac:dyDescent="0.45">
      <c r="D71" s="53">
        <f t="shared" si="4"/>
        <v>199</v>
      </c>
      <c r="F71" s="53" t="str">
        <f t="shared" si="5"/>
        <v xml:space="preserve"> , </v>
      </c>
      <c r="I71" s="57">
        <f t="shared" ca="1" si="7"/>
        <v>44131</v>
      </c>
      <c r="K71" s="58">
        <f t="shared" ca="1" si="6"/>
        <v>120.82409308692677</v>
      </c>
      <c r="Q71" s="50"/>
      <c r="R71" s="50"/>
    </row>
    <row r="72" spans="4:18" s="5" customFormat="1" x14ac:dyDescent="0.45">
      <c r="D72" s="53">
        <f t="shared" si="4"/>
        <v>199</v>
      </c>
      <c r="F72" s="53" t="str">
        <f t="shared" si="5"/>
        <v xml:space="preserve"> , </v>
      </c>
      <c r="I72" s="7">
        <f t="shared" ca="1" si="7"/>
        <v>44131</v>
      </c>
      <c r="K72" s="43">
        <f t="shared" ca="1" si="6"/>
        <v>120.82409308692677</v>
      </c>
      <c r="Q72" s="48"/>
      <c r="R72" s="48"/>
    </row>
    <row r="73" spans="4:18" s="8" customFormat="1" x14ac:dyDescent="0.45">
      <c r="D73" s="53">
        <f t="shared" si="4"/>
        <v>199</v>
      </c>
      <c r="F73" s="53" t="str">
        <f t="shared" si="5"/>
        <v xml:space="preserve"> , </v>
      </c>
      <c r="I73" s="57">
        <f t="shared" ca="1" si="7"/>
        <v>44131</v>
      </c>
      <c r="K73" s="58">
        <f t="shared" ca="1" si="6"/>
        <v>120.82409308692677</v>
      </c>
      <c r="Q73" s="50"/>
      <c r="R73" s="50"/>
    </row>
    <row r="74" spans="4:18" s="5" customFormat="1" x14ac:dyDescent="0.45">
      <c r="D74" s="53">
        <f t="shared" si="4"/>
        <v>199</v>
      </c>
      <c r="F74" s="53" t="str">
        <f t="shared" si="5"/>
        <v xml:space="preserve"> , </v>
      </c>
      <c r="I74" s="7">
        <f t="shared" ca="1" si="7"/>
        <v>44131</v>
      </c>
      <c r="K74" s="43">
        <f t="shared" ca="1" si="6"/>
        <v>120.82409308692677</v>
      </c>
      <c r="Q74" s="48"/>
      <c r="R74" s="48"/>
    </row>
    <row r="75" spans="4:18" s="8" customFormat="1" x14ac:dyDescent="0.45">
      <c r="D75" s="53">
        <f t="shared" si="4"/>
        <v>199</v>
      </c>
      <c r="F75" s="53" t="str">
        <f t="shared" si="5"/>
        <v xml:space="preserve"> , </v>
      </c>
      <c r="I75" s="57">
        <f t="shared" ca="1" si="7"/>
        <v>44131</v>
      </c>
      <c r="K75" s="58">
        <f t="shared" ca="1" si="6"/>
        <v>120.82409308692677</v>
      </c>
      <c r="Q75" s="50"/>
      <c r="R75" s="50"/>
    </row>
    <row r="76" spans="4:18" s="5" customFormat="1" x14ac:dyDescent="0.45">
      <c r="D76" s="53">
        <f t="shared" si="4"/>
        <v>199</v>
      </c>
      <c r="F76" s="53" t="str">
        <f t="shared" si="5"/>
        <v xml:space="preserve"> , </v>
      </c>
      <c r="I76" s="7">
        <f t="shared" ca="1" si="7"/>
        <v>44131</v>
      </c>
      <c r="K76" s="43">
        <f t="shared" ca="1" si="6"/>
        <v>120.82409308692677</v>
      </c>
      <c r="Q76" s="48"/>
      <c r="R76" s="48"/>
    </row>
    <row r="77" spans="4:18" s="8" customFormat="1" x14ac:dyDescent="0.45">
      <c r="D77" s="53">
        <f t="shared" si="4"/>
        <v>199</v>
      </c>
      <c r="F77" s="53" t="str">
        <f t="shared" si="5"/>
        <v xml:space="preserve"> , </v>
      </c>
      <c r="I77" s="57">
        <f t="shared" ca="1" si="7"/>
        <v>44131</v>
      </c>
      <c r="K77" s="58">
        <f t="shared" ca="1" si="6"/>
        <v>120.82409308692677</v>
      </c>
      <c r="Q77" s="50"/>
      <c r="R77" s="50"/>
    </row>
    <row r="78" spans="4:18" s="5" customFormat="1" x14ac:dyDescent="0.45">
      <c r="D78" s="53">
        <f t="shared" si="4"/>
        <v>199</v>
      </c>
      <c r="F78" s="53" t="str">
        <f t="shared" si="5"/>
        <v xml:space="preserve"> , </v>
      </c>
      <c r="I78" s="7">
        <f t="shared" ca="1" si="7"/>
        <v>44131</v>
      </c>
      <c r="K78" s="43">
        <f t="shared" ca="1" si="6"/>
        <v>120.82409308692677</v>
      </c>
      <c r="Q78" s="48"/>
      <c r="R78" s="48"/>
    </row>
    <row r="79" spans="4:18" s="8" customFormat="1" x14ac:dyDescent="0.45">
      <c r="D79" s="53">
        <f t="shared" si="4"/>
        <v>199</v>
      </c>
      <c r="F79" s="53" t="str">
        <f t="shared" si="5"/>
        <v xml:space="preserve"> , </v>
      </c>
      <c r="I79" s="57">
        <f t="shared" ca="1" si="7"/>
        <v>44131</v>
      </c>
      <c r="K79" s="58">
        <f t="shared" ca="1" si="6"/>
        <v>120.82409308692677</v>
      </c>
      <c r="Q79" s="50"/>
      <c r="R79" s="50"/>
    </row>
    <row r="80" spans="4:18" s="5" customFormat="1" x14ac:dyDescent="0.45">
      <c r="D80" s="53">
        <f t="shared" si="4"/>
        <v>199</v>
      </c>
      <c r="F80" s="53" t="str">
        <f t="shared" si="5"/>
        <v xml:space="preserve"> , </v>
      </c>
      <c r="I80" s="7">
        <f t="shared" ca="1" si="7"/>
        <v>44131</v>
      </c>
      <c r="K80" s="43">
        <f t="shared" ca="1" si="6"/>
        <v>120.82409308692677</v>
      </c>
      <c r="Q80" s="48"/>
      <c r="R80" s="48"/>
    </row>
    <row r="81" spans="4:18" s="8" customFormat="1" x14ac:dyDescent="0.45">
      <c r="D81" s="53">
        <f t="shared" si="4"/>
        <v>199</v>
      </c>
      <c r="F81" s="53" t="str">
        <f t="shared" si="5"/>
        <v xml:space="preserve"> , </v>
      </c>
      <c r="I81" s="57">
        <f t="shared" ca="1" si="7"/>
        <v>44131</v>
      </c>
      <c r="K81" s="58">
        <f t="shared" ca="1" si="6"/>
        <v>120.82409308692677</v>
      </c>
      <c r="Q81" s="50"/>
      <c r="R81" s="50"/>
    </row>
    <row r="82" spans="4:18" s="5" customFormat="1" x14ac:dyDescent="0.45">
      <c r="D82" s="53">
        <f t="shared" si="4"/>
        <v>199</v>
      </c>
      <c r="F82" s="53" t="str">
        <f t="shared" si="5"/>
        <v xml:space="preserve"> , </v>
      </c>
      <c r="I82" s="7">
        <f t="shared" ca="1" si="7"/>
        <v>44131</v>
      </c>
      <c r="K82" s="43">
        <f t="shared" ca="1" si="6"/>
        <v>120.82409308692677</v>
      </c>
      <c r="Q82" s="48"/>
      <c r="R82" s="48"/>
    </row>
    <row r="83" spans="4:18" s="8" customFormat="1" x14ac:dyDescent="0.45">
      <c r="D83" s="53">
        <f t="shared" si="4"/>
        <v>199</v>
      </c>
      <c r="F83" s="53" t="str">
        <f t="shared" si="5"/>
        <v xml:space="preserve"> , </v>
      </c>
      <c r="I83" s="57">
        <f t="shared" ca="1" si="7"/>
        <v>44131</v>
      </c>
      <c r="K83" s="58">
        <f ca="1">(I83-J83)/365.25</f>
        <v>120.82409308692677</v>
      </c>
      <c r="Q83" s="50"/>
      <c r="R83" s="50"/>
    </row>
    <row r="84" spans="4:18" s="5" customFormat="1" x14ac:dyDescent="0.45">
      <c r="D84" s="53">
        <f t="shared" si="4"/>
        <v>199</v>
      </c>
      <c r="F84" s="53" t="str">
        <f t="shared" si="5"/>
        <v xml:space="preserve"> , </v>
      </c>
      <c r="I84" s="7">
        <f t="shared" ca="1" si="7"/>
        <v>44131</v>
      </c>
      <c r="K84" s="43">
        <f t="shared" ref="K84:K111" ca="1" si="8">(I84-J84)/365.25</f>
        <v>120.82409308692677</v>
      </c>
      <c r="Q84" s="48"/>
      <c r="R84" s="48"/>
    </row>
    <row r="85" spans="4:18" s="8" customFormat="1" x14ac:dyDescent="0.45">
      <c r="D85" s="53">
        <f t="shared" si="4"/>
        <v>199</v>
      </c>
      <c r="F85" s="53" t="str">
        <f t="shared" si="5"/>
        <v xml:space="preserve"> , </v>
      </c>
      <c r="I85" s="57">
        <f t="shared" ca="1" si="7"/>
        <v>44131</v>
      </c>
      <c r="K85" s="58">
        <f t="shared" ca="1" si="8"/>
        <v>120.82409308692677</v>
      </c>
      <c r="Q85" s="50"/>
      <c r="R85" s="50"/>
    </row>
    <row r="86" spans="4:18" s="5" customFormat="1" x14ac:dyDescent="0.45">
      <c r="D86" s="53">
        <f t="shared" si="4"/>
        <v>199</v>
      </c>
      <c r="F86" s="53" t="str">
        <f t="shared" si="5"/>
        <v xml:space="preserve"> , </v>
      </c>
      <c r="I86" s="7">
        <f t="shared" ca="1" si="7"/>
        <v>44131</v>
      </c>
      <c r="K86" s="43">
        <f t="shared" ca="1" si="8"/>
        <v>120.82409308692677</v>
      </c>
      <c r="Q86" s="48"/>
      <c r="R86" s="48"/>
    </row>
    <row r="87" spans="4:18" s="8" customFormat="1" x14ac:dyDescent="0.45">
      <c r="D87" s="53">
        <f t="shared" si="4"/>
        <v>199</v>
      </c>
      <c r="F87" s="53" t="str">
        <f t="shared" si="5"/>
        <v xml:space="preserve"> , </v>
      </c>
      <c r="I87" s="57">
        <f t="shared" ca="1" si="7"/>
        <v>44131</v>
      </c>
      <c r="K87" s="58">
        <f t="shared" ca="1" si="8"/>
        <v>120.82409308692677</v>
      </c>
      <c r="Q87" s="50"/>
      <c r="R87" s="50"/>
    </row>
    <row r="88" spans="4:18" s="5" customFormat="1" x14ac:dyDescent="0.45">
      <c r="D88" s="53">
        <f t="shared" si="4"/>
        <v>199</v>
      </c>
      <c r="F88" s="53" t="str">
        <f t="shared" si="5"/>
        <v xml:space="preserve"> , </v>
      </c>
      <c r="I88" s="7">
        <f t="shared" ca="1" si="7"/>
        <v>44131</v>
      </c>
      <c r="K88" s="43">
        <f t="shared" ca="1" si="8"/>
        <v>120.82409308692677</v>
      </c>
      <c r="Q88" s="48"/>
      <c r="R88" s="48"/>
    </row>
    <row r="89" spans="4:18" s="8" customFormat="1" x14ac:dyDescent="0.45">
      <c r="D89" s="53">
        <f t="shared" si="4"/>
        <v>199</v>
      </c>
      <c r="F89" s="53" t="str">
        <f t="shared" si="5"/>
        <v xml:space="preserve"> , </v>
      </c>
      <c r="I89" s="57">
        <f t="shared" ca="1" si="7"/>
        <v>44131</v>
      </c>
      <c r="K89" s="58">
        <f t="shared" ca="1" si="8"/>
        <v>120.82409308692677</v>
      </c>
      <c r="Q89" s="50"/>
      <c r="R89" s="50"/>
    </row>
    <row r="90" spans="4:18" s="5" customFormat="1" x14ac:dyDescent="0.45">
      <c r="D90" s="53">
        <f t="shared" si="4"/>
        <v>199</v>
      </c>
      <c r="F90" s="53" t="str">
        <f t="shared" si="5"/>
        <v xml:space="preserve"> , </v>
      </c>
      <c r="I90" s="7">
        <f t="shared" ca="1" si="7"/>
        <v>44131</v>
      </c>
      <c r="K90" s="43">
        <f t="shared" ca="1" si="8"/>
        <v>120.82409308692677</v>
      </c>
      <c r="Q90" s="48"/>
      <c r="R90" s="48"/>
    </row>
    <row r="91" spans="4:18" s="8" customFormat="1" x14ac:dyDescent="0.45">
      <c r="D91" s="53">
        <f t="shared" si="4"/>
        <v>199</v>
      </c>
      <c r="F91" s="53" t="str">
        <f t="shared" si="5"/>
        <v xml:space="preserve"> , </v>
      </c>
      <c r="I91" s="57">
        <f t="shared" ca="1" si="7"/>
        <v>44131</v>
      </c>
      <c r="K91" s="58">
        <f t="shared" ca="1" si="8"/>
        <v>120.82409308692677</v>
      </c>
      <c r="Q91" s="50"/>
      <c r="R91" s="50"/>
    </row>
    <row r="92" spans="4:18" s="5" customFormat="1" x14ac:dyDescent="0.45">
      <c r="D92" s="53">
        <f t="shared" si="4"/>
        <v>199</v>
      </c>
      <c r="F92" s="53" t="str">
        <f t="shared" si="5"/>
        <v xml:space="preserve"> , </v>
      </c>
      <c r="I92" s="7">
        <f t="shared" ca="1" si="7"/>
        <v>44131</v>
      </c>
      <c r="K92" s="43">
        <f t="shared" ca="1" si="8"/>
        <v>120.82409308692677</v>
      </c>
      <c r="Q92" s="48"/>
      <c r="R92" s="48"/>
    </row>
    <row r="93" spans="4:18" s="8" customFormat="1" x14ac:dyDescent="0.45">
      <c r="D93" s="53">
        <f t="shared" si="4"/>
        <v>199</v>
      </c>
      <c r="F93" s="53" t="str">
        <f t="shared" si="5"/>
        <v xml:space="preserve"> , </v>
      </c>
      <c r="I93" s="57">
        <f t="shared" ca="1" si="7"/>
        <v>44131</v>
      </c>
      <c r="K93" s="58">
        <f t="shared" ca="1" si="8"/>
        <v>120.82409308692677</v>
      </c>
      <c r="Q93" s="50"/>
      <c r="R93" s="50"/>
    </row>
    <row r="94" spans="4:18" s="5" customFormat="1" x14ac:dyDescent="0.45">
      <c r="D94" s="53">
        <f t="shared" si="4"/>
        <v>199</v>
      </c>
      <c r="F94" s="53" t="str">
        <f t="shared" si="5"/>
        <v xml:space="preserve"> , </v>
      </c>
      <c r="I94" s="7">
        <f t="shared" ca="1" si="7"/>
        <v>44131</v>
      </c>
      <c r="K94" s="43">
        <f t="shared" ca="1" si="8"/>
        <v>120.82409308692677</v>
      </c>
      <c r="Q94" s="48"/>
      <c r="R94" s="48"/>
    </row>
    <row r="95" spans="4:18" s="8" customFormat="1" x14ac:dyDescent="0.45">
      <c r="D95" s="53">
        <f t="shared" si="4"/>
        <v>199</v>
      </c>
      <c r="F95" s="53" t="str">
        <f t="shared" si="5"/>
        <v xml:space="preserve"> , </v>
      </c>
      <c r="I95" s="57">
        <f t="shared" ca="1" si="7"/>
        <v>44131</v>
      </c>
      <c r="K95" s="58">
        <f t="shared" ca="1" si="8"/>
        <v>120.82409308692677</v>
      </c>
      <c r="Q95" s="50"/>
      <c r="R95" s="50"/>
    </row>
    <row r="96" spans="4:18" s="5" customFormat="1" x14ac:dyDescent="0.45">
      <c r="D96" s="53">
        <f t="shared" si="4"/>
        <v>199</v>
      </c>
      <c r="F96" s="53" t="str">
        <f t="shared" si="5"/>
        <v xml:space="preserve"> , </v>
      </c>
      <c r="I96" s="7">
        <f ca="1">TODAY()</f>
        <v>44131</v>
      </c>
      <c r="K96" s="43">
        <f t="shared" ca="1" si="8"/>
        <v>120.82409308692677</v>
      </c>
      <c r="Q96" s="48"/>
      <c r="R96" s="48"/>
    </row>
    <row r="97" spans="4:18" s="8" customFormat="1" x14ac:dyDescent="0.45">
      <c r="D97" s="53">
        <f t="shared" si="4"/>
        <v>199</v>
      </c>
      <c r="F97" s="53" t="str">
        <f t="shared" si="5"/>
        <v xml:space="preserve"> , </v>
      </c>
      <c r="I97" s="57">
        <f t="shared" ref="I97:I130" ca="1" si="9">TODAY()</f>
        <v>44131</v>
      </c>
      <c r="K97" s="58">
        <f t="shared" ca="1" si="8"/>
        <v>120.82409308692677</v>
      </c>
      <c r="Q97" s="50"/>
      <c r="R97" s="50"/>
    </row>
    <row r="98" spans="4:18" s="5" customFormat="1" x14ac:dyDescent="0.45">
      <c r="D98" s="53">
        <f t="shared" si="4"/>
        <v>199</v>
      </c>
      <c r="F98" s="53" t="str">
        <f t="shared" si="5"/>
        <v xml:space="preserve"> , </v>
      </c>
      <c r="I98" s="7">
        <f t="shared" ca="1" si="9"/>
        <v>44131</v>
      </c>
      <c r="K98" s="43">
        <f t="shared" ca="1" si="8"/>
        <v>120.82409308692677</v>
      </c>
      <c r="Q98" s="48"/>
      <c r="R98" s="48"/>
    </row>
    <row r="99" spans="4:18" s="8" customFormat="1" x14ac:dyDescent="0.45">
      <c r="D99" s="53">
        <f t="shared" si="4"/>
        <v>199</v>
      </c>
      <c r="F99" s="53" t="str">
        <f t="shared" si="5"/>
        <v xml:space="preserve"> , </v>
      </c>
      <c r="I99" s="57">
        <f t="shared" ca="1" si="9"/>
        <v>44131</v>
      </c>
      <c r="K99" s="58">
        <f t="shared" ca="1" si="8"/>
        <v>120.82409308692677</v>
      </c>
      <c r="Q99" s="50"/>
      <c r="R99" s="50"/>
    </row>
    <row r="100" spans="4:18" s="5" customFormat="1" x14ac:dyDescent="0.45">
      <c r="D100" s="53">
        <f t="shared" si="4"/>
        <v>199</v>
      </c>
      <c r="F100" s="53" t="str">
        <f t="shared" si="5"/>
        <v xml:space="preserve"> , </v>
      </c>
      <c r="I100" s="7">
        <f t="shared" ca="1" si="9"/>
        <v>44131</v>
      </c>
      <c r="K100" s="43">
        <f t="shared" ca="1" si="8"/>
        <v>120.82409308692677</v>
      </c>
      <c r="Q100" s="48"/>
      <c r="R100" s="48"/>
    </row>
    <row r="101" spans="4:18" s="8" customFormat="1" x14ac:dyDescent="0.45">
      <c r="D101" s="53">
        <f t="shared" si="4"/>
        <v>199</v>
      </c>
      <c r="F101" s="53" t="str">
        <f t="shared" si="5"/>
        <v xml:space="preserve"> , </v>
      </c>
      <c r="I101" s="57">
        <f t="shared" ca="1" si="9"/>
        <v>44131</v>
      </c>
      <c r="K101" s="58">
        <f t="shared" ca="1" si="8"/>
        <v>120.82409308692677</v>
      </c>
      <c r="Q101" s="50"/>
      <c r="R101" s="50"/>
    </row>
    <row r="102" spans="4:18" s="5" customFormat="1" x14ac:dyDescent="0.45">
      <c r="D102" s="53">
        <f t="shared" si="4"/>
        <v>199</v>
      </c>
      <c r="F102" s="53" t="str">
        <f t="shared" si="5"/>
        <v xml:space="preserve"> , </v>
      </c>
      <c r="I102" s="7">
        <f t="shared" ca="1" si="9"/>
        <v>44131</v>
      </c>
      <c r="K102" s="43">
        <f t="shared" ca="1" si="8"/>
        <v>120.82409308692677</v>
      </c>
      <c r="Q102" s="48"/>
      <c r="R102" s="48"/>
    </row>
    <row r="103" spans="4:18" s="8" customFormat="1" x14ac:dyDescent="0.45">
      <c r="D103" s="53">
        <f t="shared" si="4"/>
        <v>199</v>
      </c>
      <c r="F103" s="53" t="str">
        <f t="shared" si="5"/>
        <v xml:space="preserve"> , </v>
      </c>
      <c r="I103" s="57">
        <f t="shared" ca="1" si="9"/>
        <v>44131</v>
      </c>
      <c r="K103" s="58">
        <f t="shared" ca="1" si="8"/>
        <v>120.82409308692677</v>
      </c>
      <c r="Q103" s="50"/>
      <c r="R103" s="50"/>
    </row>
    <row r="104" spans="4:18" s="5" customFormat="1" x14ac:dyDescent="0.45">
      <c r="D104" s="53">
        <f t="shared" si="4"/>
        <v>199</v>
      </c>
      <c r="F104" s="53" t="str">
        <f t="shared" si="5"/>
        <v xml:space="preserve"> , </v>
      </c>
      <c r="I104" s="7">
        <f t="shared" ca="1" si="9"/>
        <v>44131</v>
      </c>
      <c r="K104" s="43">
        <f t="shared" ca="1" si="8"/>
        <v>120.82409308692677</v>
      </c>
      <c r="Q104" s="48"/>
      <c r="R104" s="48"/>
    </row>
    <row r="105" spans="4:18" s="8" customFormat="1" x14ac:dyDescent="0.45">
      <c r="D105" s="53">
        <f t="shared" si="4"/>
        <v>199</v>
      </c>
      <c r="F105" s="53" t="str">
        <f t="shared" si="5"/>
        <v xml:space="preserve"> , </v>
      </c>
      <c r="I105" s="57">
        <f t="shared" ca="1" si="9"/>
        <v>44131</v>
      </c>
      <c r="K105" s="58">
        <f t="shared" ca="1" si="8"/>
        <v>120.82409308692677</v>
      </c>
      <c r="Q105" s="50"/>
      <c r="R105" s="50"/>
    </row>
    <row r="106" spans="4:18" s="5" customFormat="1" x14ac:dyDescent="0.45">
      <c r="D106" s="53">
        <f t="shared" si="4"/>
        <v>199</v>
      </c>
      <c r="F106" s="53" t="str">
        <f t="shared" si="5"/>
        <v xml:space="preserve"> , </v>
      </c>
      <c r="I106" s="7">
        <f t="shared" ca="1" si="9"/>
        <v>44131</v>
      </c>
      <c r="K106" s="43">
        <f t="shared" ca="1" si="8"/>
        <v>120.82409308692677</v>
      </c>
      <c r="Q106" s="48"/>
      <c r="R106" s="48"/>
    </row>
    <row r="107" spans="4:18" s="8" customFormat="1" x14ac:dyDescent="0.45">
      <c r="D107" s="53">
        <f t="shared" si="4"/>
        <v>199</v>
      </c>
      <c r="F107" s="53" t="str">
        <f t="shared" si="5"/>
        <v xml:space="preserve"> , </v>
      </c>
      <c r="I107" s="57">
        <f t="shared" ca="1" si="9"/>
        <v>44131</v>
      </c>
      <c r="K107" s="58">
        <f t="shared" ca="1" si="8"/>
        <v>120.82409308692677</v>
      </c>
      <c r="Q107" s="50"/>
      <c r="R107" s="50"/>
    </row>
    <row r="108" spans="4:18" s="5" customFormat="1" x14ac:dyDescent="0.45">
      <c r="D108" s="53">
        <f t="shared" si="4"/>
        <v>199</v>
      </c>
      <c r="F108" s="53" t="str">
        <f t="shared" si="5"/>
        <v xml:space="preserve"> , </v>
      </c>
      <c r="I108" s="7">
        <f t="shared" ca="1" si="9"/>
        <v>44131</v>
      </c>
      <c r="K108" s="43">
        <f t="shared" ca="1" si="8"/>
        <v>120.82409308692677</v>
      </c>
      <c r="Q108" s="48"/>
      <c r="R108" s="48"/>
    </row>
    <row r="109" spans="4:18" s="8" customFormat="1" x14ac:dyDescent="0.45">
      <c r="D109" s="53">
        <f t="shared" si="4"/>
        <v>199</v>
      </c>
      <c r="F109" s="53" t="str">
        <f t="shared" si="5"/>
        <v xml:space="preserve"> , </v>
      </c>
      <c r="I109" s="57">
        <f t="shared" ca="1" si="9"/>
        <v>44131</v>
      </c>
      <c r="K109" s="58">
        <f t="shared" ca="1" si="8"/>
        <v>120.82409308692677</v>
      </c>
      <c r="Q109" s="50"/>
      <c r="R109" s="50"/>
    </row>
    <row r="110" spans="4:18" s="5" customFormat="1" x14ac:dyDescent="0.45">
      <c r="D110" s="53">
        <f t="shared" si="4"/>
        <v>199</v>
      </c>
      <c r="F110" s="53" t="str">
        <f t="shared" si="5"/>
        <v xml:space="preserve"> , </v>
      </c>
      <c r="I110" s="7">
        <f t="shared" ca="1" si="9"/>
        <v>44131</v>
      </c>
      <c r="K110" s="43">
        <f t="shared" ca="1" si="8"/>
        <v>120.82409308692677</v>
      </c>
      <c r="Q110" s="48"/>
      <c r="R110" s="48"/>
    </row>
    <row r="111" spans="4:18" s="8" customFormat="1" x14ac:dyDescent="0.45">
      <c r="D111" s="53">
        <f t="shared" si="4"/>
        <v>199</v>
      </c>
      <c r="F111" s="53" t="str">
        <f t="shared" si="5"/>
        <v xml:space="preserve"> , </v>
      </c>
      <c r="I111" s="57">
        <f t="shared" ca="1" si="9"/>
        <v>44131</v>
      </c>
      <c r="K111" s="58">
        <f t="shared" ca="1" si="8"/>
        <v>120.82409308692677</v>
      </c>
      <c r="Q111" s="50"/>
      <c r="R111" s="50"/>
    </row>
    <row r="112" spans="4:18" s="5" customFormat="1" x14ac:dyDescent="0.45">
      <c r="D112" s="53">
        <f t="shared" si="4"/>
        <v>199</v>
      </c>
      <c r="F112" s="53" t="str">
        <f t="shared" si="5"/>
        <v xml:space="preserve"> , </v>
      </c>
      <c r="I112" s="7">
        <f t="shared" ca="1" si="9"/>
        <v>44131</v>
      </c>
      <c r="K112" s="43">
        <f ca="1">(I112-J112)/365.25</f>
        <v>120.82409308692677</v>
      </c>
      <c r="Q112" s="48"/>
      <c r="R112" s="48"/>
    </row>
    <row r="113" spans="4:18" s="8" customFormat="1" x14ac:dyDescent="0.45">
      <c r="D113" s="53">
        <f t="shared" si="4"/>
        <v>199</v>
      </c>
      <c r="F113" s="53" t="str">
        <f t="shared" si="5"/>
        <v xml:space="preserve"> , </v>
      </c>
      <c r="I113" s="57">
        <f t="shared" ca="1" si="9"/>
        <v>44131</v>
      </c>
      <c r="K113" s="58">
        <f t="shared" ref="K113:K126" ca="1" si="10">(I113-J113)/365.25</f>
        <v>120.82409308692677</v>
      </c>
      <c r="Q113" s="50"/>
      <c r="R113" s="50"/>
    </row>
    <row r="114" spans="4:18" s="5" customFormat="1" x14ac:dyDescent="0.45">
      <c r="D114" s="53">
        <f t="shared" si="4"/>
        <v>199</v>
      </c>
      <c r="F114" s="53" t="str">
        <f t="shared" si="5"/>
        <v xml:space="preserve"> , </v>
      </c>
      <c r="I114" s="7">
        <f t="shared" ca="1" si="9"/>
        <v>44131</v>
      </c>
      <c r="K114" s="43">
        <f t="shared" ca="1" si="10"/>
        <v>120.82409308692677</v>
      </c>
      <c r="Q114" s="48"/>
      <c r="R114" s="48"/>
    </row>
    <row r="115" spans="4:18" s="8" customFormat="1" x14ac:dyDescent="0.45">
      <c r="D115" s="53">
        <f t="shared" si="4"/>
        <v>199</v>
      </c>
      <c r="F115" s="53" t="str">
        <f t="shared" si="5"/>
        <v xml:space="preserve"> , </v>
      </c>
      <c r="I115" s="57">
        <f t="shared" ca="1" si="9"/>
        <v>44131</v>
      </c>
      <c r="K115" s="58">
        <f t="shared" ca="1" si="10"/>
        <v>120.82409308692677</v>
      </c>
      <c r="Q115" s="50"/>
      <c r="R115" s="50"/>
    </row>
    <row r="116" spans="4:18" s="5" customFormat="1" x14ac:dyDescent="0.45">
      <c r="D116" s="53">
        <f t="shared" si="4"/>
        <v>199</v>
      </c>
      <c r="F116" s="53" t="str">
        <f t="shared" si="5"/>
        <v xml:space="preserve"> , </v>
      </c>
      <c r="I116" s="7">
        <f t="shared" ca="1" si="9"/>
        <v>44131</v>
      </c>
      <c r="K116" s="43">
        <f t="shared" ca="1" si="10"/>
        <v>120.82409308692677</v>
      </c>
      <c r="Q116" s="48"/>
      <c r="R116" s="48"/>
    </row>
    <row r="117" spans="4:18" s="8" customFormat="1" x14ac:dyDescent="0.45">
      <c r="D117" s="53">
        <f t="shared" si="4"/>
        <v>199</v>
      </c>
      <c r="F117" s="53" t="str">
        <f t="shared" si="5"/>
        <v xml:space="preserve"> , </v>
      </c>
      <c r="I117" s="57">
        <f t="shared" ca="1" si="9"/>
        <v>44131</v>
      </c>
      <c r="K117" s="58">
        <f t="shared" ca="1" si="10"/>
        <v>120.82409308692677</v>
      </c>
      <c r="Q117" s="50"/>
      <c r="R117" s="50"/>
    </row>
    <row r="118" spans="4:18" s="5" customFormat="1" x14ac:dyDescent="0.45">
      <c r="D118" s="53">
        <f t="shared" si="4"/>
        <v>199</v>
      </c>
      <c r="F118" s="53" t="str">
        <f t="shared" si="5"/>
        <v xml:space="preserve"> , </v>
      </c>
      <c r="I118" s="7">
        <f t="shared" ca="1" si="9"/>
        <v>44131</v>
      </c>
      <c r="K118" s="43">
        <f t="shared" ca="1" si="10"/>
        <v>120.82409308692677</v>
      </c>
      <c r="Q118" s="48"/>
      <c r="R118" s="48"/>
    </row>
    <row r="119" spans="4:18" s="8" customFormat="1" x14ac:dyDescent="0.45">
      <c r="D119" s="53">
        <f t="shared" si="4"/>
        <v>199</v>
      </c>
      <c r="F119" s="53" t="str">
        <f t="shared" si="5"/>
        <v xml:space="preserve"> , </v>
      </c>
      <c r="I119" s="57">
        <f t="shared" ca="1" si="9"/>
        <v>44131</v>
      </c>
      <c r="K119" s="58">
        <f t="shared" ca="1" si="10"/>
        <v>120.82409308692677</v>
      </c>
      <c r="Q119" s="50"/>
      <c r="R119" s="50"/>
    </row>
    <row r="120" spans="4:18" s="5" customFormat="1" x14ac:dyDescent="0.45">
      <c r="D120" s="53">
        <f t="shared" si="4"/>
        <v>199</v>
      </c>
      <c r="F120" s="53" t="str">
        <f t="shared" si="5"/>
        <v xml:space="preserve"> , </v>
      </c>
      <c r="I120" s="7">
        <f t="shared" ca="1" si="9"/>
        <v>44131</v>
      </c>
      <c r="K120" s="43">
        <f t="shared" ca="1" si="10"/>
        <v>120.82409308692677</v>
      </c>
      <c r="Q120" s="48"/>
      <c r="R120" s="48"/>
    </row>
    <row r="121" spans="4:18" s="8" customFormat="1" x14ac:dyDescent="0.45">
      <c r="D121" s="53">
        <f t="shared" si="4"/>
        <v>199</v>
      </c>
      <c r="F121" s="53" t="str">
        <f t="shared" si="5"/>
        <v xml:space="preserve"> , </v>
      </c>
      <c r="I121" s="57">
        <f t="shared" ca="1" si="9"/>
        <v>44131</v>
      </c>
      <c r="K121" s="58">
        <f t="shared" ca="1" si="10"/>
        <v>120.82409308692677</v>
      </c>
      <c r="Q121" s="50"/>
      <c r="R121" s="50"/>
    </row>
    <row r="122" spans="4:18" s="5" customFormat="1" x14ac:dyDescent="0.45">
      <c r="D122" s="53">
        <f t="shared" si="4"/>
        <v>199</v>
      </c>
      <c r="F122" s="53" t="str">
        <f t="shared" si="5"/>
        <v xml:space="preserve"> , </v>
      </c>
      <c r="I122" s="7">
        <f t="shared" ca="1" si="9"/>
        <v>44131</v>
      </c>
      <c r="K122" s="43">
        <f t="shared" ca="1" si="10"/>
        <v>120.82409308692677</v>
      </c>
      <c r="Q122" s="48"/>
      <c r="R122" s="48"/>
    </row>
    <row r="123" spans="4:18" s="8" customFormat="1" x14ac:dyDescent="0.45">
      <c r="D123" s="53">
        <f t="shared" si="4"/>
        <v>199</v>
      </c>
      <c r="F123" s="53" t="str">
        <f t="shared" si="5"/>
        <v xml:space="preserve"> , </v>
      </c>
      <c r="I123" s="57">
        <f t="shared" ca="1" si="9"/>
        <v>44131</v>
      </c>
      <c r="K123" s="58">
        <f t="shared" ca="1" si="10"/>
        <v>120.82409308692677</v>
      </c>
      <c r="Q123" s="50"/>
      <c r="R123" s="50"/>
    </row>
    <row r="124" spans="4:18" s="5" customFormat="1" x14ac:dyDescent="0.45">
      <c r="D124" s="53">
        <f t="shared" si="4"/>
        <v>199</v>
      </c>
      <c r="F124" s="53" t="str">
        <f t="shared" si="5"/>
        <v xml:space="preserve"> , </v>
      </c>
      <c r="I124" s="7">
        <f t="shared" ca="1" si="9"/>
        <v>44131</v>
      </c>
      <c r="K124" s="43">
        <f t="shared" ca="1" si="10"/>
        <v>120.82409308692677</v>
      </c>
      <c r="Q124" s="48"/>
      <c r="R124" s="48"/>
    </row>
    <row r="125" spans="4:18" s="8" customFormat="1" x14ac:dyDescent="0.45">
      <c r="D125" s="53">
        <f t="shared" si="4"/>
        <v>199</v>
      </c>
      <c r="F125" s="53" t="str">
        <f t="shared" si="5"/>
        <v xml:space="preserve"> , </v>
      </c>
      <c r="I125" s="57">
        <f ca="1">TODAY()</f>
        <v>44131</v>
      </c>
      <c r="K125" s="58">
        <f t="shared" ca="1" si="10"/>
        <v>120.82409308692677</v>
      </c>
      <c r="Q125" s="50"/>
      <c r="R125" s="50"/>
    </row>
    <row r="126" spans="4:18" s="5" customFormat="1" x14ac:dyDescent="0.45">
      <c r="D126" s="53">
        <f t="shared" si="4"/>
        <v>199</v>
      </c>
      <c r="F126" s="53" t="str">
        <f t="shared" si="5"/>
        <v xml:space="preserve"> , </v>
      </c>
      <c r="I126" s="7">
        <f t="shared" ca="1" si="9"/>
        <v>44131</v>
      </c>
      <c r="K126" s="43">
        <f t="shared" ca="1" si="10"/>
        <v>120.82409308692677</v>
      </c>
      <c r="Q126" s="48"/>
      <c r="R126" s="48"/>
    </row>
    <row r="127" spans="4:18" s="8" customFormat="1" x14ac:dyDescent="0.45">
      <c r="D127" s="53">
        <f t="shared" si="4"/>
        <v>199</v>
      </c>
      <c r="F127" s="53" t="str">
        <f t="shared" si="5"/>
        <v xml:space="preserve"> , </v>
      </c>
      <c r="I127" s="57">
        <f t="shared" ca="1" si="9"/>
        <v>44131</v>
      </c>
      <c r="K127" s="58">
        <f ca="1">(I127-J127)/365.25</f>
        <v>120.82409308692677</v>
      </c>
      <c r="Q127" s="50"/>
      <c r="R127" s="50"/>
    </row>
    <row r="128" spans="4:18" s="5" customFormat="1" x14ac:dyDescent="0.45">
      <c r="D128" s="53">
        <f t="shared" si="4"/>
        <v>199</v>
      </c>
      <c r="F128" s="53" t="str">
        <f t="shared" si="5"/>
        <v xml:space="preserve"> , </v>
      </c>
      <c r="I128" s="7">
        <f t="shared" ca="1" si="9"/>
        <v>44131</v>
      </c>
      <c r="K128" s="43">
        <f t="shared" ref="K128:K149" ca="1" si="11">(I128-J128)/365.25</f>
        <v>120.82409308692677</v>
      </c>
      <c r="Q128" s="48"/>
      <c r="R128" s="48"/>
    </row>
    <row r="129" spans="4:18" s="8" customFormat="1" x14ac:dyDescent="0.45">
      <c r="D129" s="53">
        <f t="shared" si="4"/>
        <v>199</v>
      </c>
      <c r="F129" s="53" t="str">
        <f t="shared" si="5"/>
        <v xml:space="preserve"> , </v>
      </c>
      <c r="I129" s="57">
        <f t="shared" ca="1" si="9"/>
        <v>44131</v>
      </c>
      <c r="K129" s="58">
        <f t="shared" ca="1" si="11"/>
        <v>120.82409308692677</v>
      </c>
      <c r="Q129" s="50"/>
      <c r="R129" s="50"/>
    </row>
    <row r="130" spans="4:18" s="5" customFormat="1" x14ac:dyDescent="0.45">
      <c r="D130" s="53">
        <f t="shared" ref="D130:D193" si="12">COUNTIF($F$2:$F$200,F131)</f>
        <v>199</v>
      </c>
      <c r="F130" s="53" t="str">
        <f t="shared" si="5"/>
        <v xml:space="preserve"> , </v>
      </c>
      <c r="I130" s="7">
        <f t="shared" ca="1" si="9"/>
        <v>44131</v>
      </c>
      <c r="K130" s="43">
        <f t="shared" ca="1" si="11"/>
        <v>120.82409308692677</v>
      </c>
      <c r="Q130" s="48"/>
      <c r="R130" s="48"/>
    </row>
    <row r="131" spans="4:18" s="8" customFormat="1" x14ac:dyDescent="0.45">
      <c r="D131" s="53">
        <f t="shared" si="12"/>
        <v>199</v>
      </c>
      <c r="F131" s="53" t="str">
        <f t="shared" ref="F131:F181" si="13">CONCATENATE(G131," , ",H131)</f>
        <v xml:space="preserve"> , </v>
      </c>
      <c r="I131" s="57">
        <f ca="1">TODAY()</f>
        <v>44131</v>
      </c>
      <c r="K131" s="58">
        <f t="shared" ca="1" si="11"/>
        <v>120.82409308692677</v>
      </c>
      <c r="Q131" s="50"/>
      <c r="R131" s="50"/>
    </row>
    <row r="132" spans="4:18" s="5" customFormat="1" x14ac:dyDescent="0.45">
      <c r="D132" s="53">
        <f t="shared" si="12"/>
        <v>199</v>
      </c>
      <c r="F132" s="53" t="str">
        <f t="shared" si="13"/>
        <v xml:space="preserve"> , </v>
      </c>
      <c r="I132" s="7">
        <f t="shared" ref="I132:I174" ca="1" si="14">TODAY()</f>
        <v>44131</v>
      </c>
      <c r="K132" s="43">
        <f t="shared" ca="1" si="11"/>
        <v>120.82409308692677</v>
      </c>
      <c r="Q132" s="48"/>
      <c r="R132" s="48"/>
    </row>
    <row r="133" spans="4:18" s="8" customFormat="1" x14ac:dyDescent="0.45">
      <c r="D133" s="53">
        <f t="shared" si="12"/>
        <v>199</v>
      </c>
      <c r="F133" s="53" t="str">
        <f t="shared" si="13"/>
        <v xml:space="preserve"> , </v>
      </c>
      <c r="I133" s="57">
        <f t="shared" ca="1" si="14"/>
        <v>44131</v>
      </c>
      <c r="K133" s="58">
        <f t="shared" ca="1" si="11"/>
        <v>120.82409308692677</v>
      </c>
      <c r="Q133" s="50"/>
      <c r="R133" s="50"/>
    </row>
    <row r="134" spans="4:18" s="5" customFormat="1" x14ac:dyDescent="0.45">
      <c r="D134" s="53">
        <f t="shared" si="12"/>
        <v>199</v>
      </c>
      <c r="F134" s="53" t="str">
        <f t="shared" si="13"/>
        <v xml:space="preserve"> , </v>
      </c>
      <c r="I134" s="7">
        <f t="shared" ca="1" si="14"/>
        <v>44131</v>
      </c>
      <c r="K134" s="43">
        <f t="shared" ca="1" si="11"/>
        <v>120.82409308692677</v>
      </c>
      <c r="Q134" s="48"/>
      <c r="R134" s="48"/>
    </row>
    <row r="135" spans="4:18" s="8" customFormat="1" x14ac:dyDescent="0.45">
      <c r="D135" s="53">
        <f t="shared" si="12"/>
        <v>199</v>
      </c>
      <c r="F135" s="53" t="str">
        <f t="shared" si="13"/>
        <v xml:space="preserve"> , </v>
      </c>
      <c r="I135" s="57">
        <f t="shared" ca="1" si="14"/>
        <v>44131</v>
      </c>
      <c r="K135" s="58">
        <f t="shared" ca="1" si="11"/>
        <v>120.82409308692677</v>
      </c>
      <c r="Q135" s="50"/>
      <c r="R135" s="50"/>
    </row>
    <row r="136" spans="4:18" s="5" customFormat="1" x14ac:dyDescent="0.45">
      <c r="D136" s="53">
        <f t="shared" si="12"/>
        <v>199</v>
      </c>
      <c r="F136" s="53" t="str">
        <f t="shared" si="13"/>
        <v xml:space="preserve"> , </v>
      </c>
      <c r="I136" s="7">
        <f t="shared" ca="1" si="14"/>
        <v>44131</v>
      </c>
      <c r="K136" s="43">
        <f t="shared" ca="1" si="11"/>
        <v>120.82409308692677</v>
      </c>
      <c r="Q136" s="48"/>
      <c r="R136" s="48"/>
    </row>
    <row r="137" spans="4:18" s="8" customFormat="1" x14ac:dyDescent="0.45">
      <c r="D137" s="53">
        <f t="shared" si="12"/>
        <v>199</v>
      </c>
      <c r="F137" s="53" t="str">
        <f t="shared" si="13"/>
        <v xml:space="preserve"> , </v>
      </c>
      <c r="I137" s="57">
        <f t="shared" ca="1" si="14"/>
        <v>44131</v>
      </c>
      <c r="K137" s="58">
        <f t="shared" ca="1" si="11"/>
        <v>120.82409308692677</v>
      </c>
      <c r="Q137" s="50"/>
      <c r="R137" s="50"/>
    </row>
    <row r="138" spans="4:18" s="5" customFormat="1" x14ac:dyDescent="0.45">
      <c r="D138" s="53">
        <f t="shared" si="12"/>
        <v>199</v>
      </c>
      <c r="F138" s="53" t="str">
        <f t="shared" si="13"/>
        <v xml:space="preserve"> , </v>
      </c>
      <c r="I138" s="7">
        <f t="shared" ca="1" si="14"/>
        <v>44131</v>
      </c>
      <c r="K138" s="43">
        <f t="shared" ca="1" si="11"/>
        <v>120.82409308692677</v>
      </c>
      <c r="Q138" s="48"/>
      <c r="R138" s="48"/>
    </row>
    <row r="139" spans="4:18" s="8" customFormat="1" x14ac:dyDescent="0.45">
      <c r="D139" s="53">
        <f t="shared" si="12"/>
        <v>199</v>
      </c>
      <c r="F139" s="53" t="str">
        <f t="shared" si="13"/>
        <v xml:space="preserve"> , </v>
      </c>
      <c r="I139" s="57">
        <f t="shared" ca="1" si="14"/>
        <v>44131</v>
      </c>
      <c r="K139" s="58">
        <f t="shared" ca="1" si="11"/>
        <v>120.82409308692677</v>
      </c>
      <c r="Q139" s="50"/>
      <c r="R139" s="50"/>
    </row>
    <row r="140" spans="4:18" s="5" customFormat="1" x14ac:dyDescent="0.45">
      <c r="D140" s="53">
        <f t="shared" si="12"/>
        <v>199</v>
      </c>
      <c r="F140" s="53" t="str">
        <f t="shared" si="13"/>
        <v xml:space="preserve"> , </v>
      </c>
      <c r="I140" s="7">
        <f t="shared" ca="1" si="14"/>
        <v>44131</v>
      </c>
      <c r="K140" s="43">
        <f t="shared" ca="1" si="11"/>
        <v>120.82409308692677</v>
      </c>
      <c r="Q140" s="48"/>
      <c r="R140" s="48"/>
    </row>
    <row r="141" spans="4:18" s="8" customFormat="1" x14ac:dyDescent="0.45">
      <c r="D141" s="53">
        <f t="shared" si="12"/>
        <v>199</v>
      </c>
      <c r="F141" s="53" t="str">
        <f t="shared" si="13"/>
        <v xml:space="preserve"> , </v>
      </c>
      <c r="I141" s="57">
        <f t="shared" ca="1" si="14"/>
        <v>44131</v>
      </c>
      <c r="K141" s="58">
        <f t="shared" ca="1" si="11"/>
        <v>120.82409308692677</v>
      </c>
      <c r="Q141" s="50"/>
      <c r="R141" s="50"/>
    </row>
    <row r="142" spans="4:18" s="5" customFormat="1" x14ac:dyDescent="0.45">
      <c r="D142" s="53">
        <f t="shared" si="12"/>
        <v>199</v>
      </c>
      <c r="F142" s="53" t="str">
        <f t="shared" si="13"/>
        <v xml:space="preserve"> , </v>
      </c>
      <c r="I142" s="7">
        <f t="shared" ca="1" si="14"/>
        <v>44131</v>
      </c>
      <c r="K142" s="43">
        <f t="shared" ca="1" si="11"/>
        <v>120.82409308692677</v>
      </c>
      <c r="Q142" s="48"/>
      <c r="R142" s="48"/>
    </row>
    <row r="143" spans="4:18" s="8" customFormat="1" x14ac:dyDescent="0.45">
      <c r="D143" s="53">
        <f t="shared" si="12"/>
        <v>199</v>
      </c>
      <c r="F143" s="53" t="str">
        <f t="shared" si="13"/>
        <v xml:space="preserve"> , </v>
      </c>
      <c r="I143" s="57">
        <f t="shared" ca="1" si="14"/>
        <v>44131</v>
      </c>
      <c r="K143" s="58">
        <f t="shared" ca="1" si="11"/>
        <v>120.82409308692677</v>
      </c>
      <c r="Q143" s="50"/>
      <c r="R143" s="50"/>
    </row>
    <row r="144" spans="4:18" s="5" customFormat="1" x14ac:dyDescent="0.45">
      <c r="D144" s="53">
        <f t="shared" si="12"/>
        <v>199</v>
      </c>
      <c r="F144" s="53" t="str">
        <f t="shared" si="13"/>
        <v xml:space="preserve"> , </v>
      </c>
      <c r="I144" s="7">
        <f t="shared" ca="1" si="14"/>
        <v>44131</v>
      </c>
      <c r="K144" s="43">
        <f t="shared" ca="1" si="11"/>
        <v>120.82409308692677</v>
      </c>
      <c r="Q144" s="48"/>
      <c r="R144" s="48"/>
    </row>
    <row r="145" spans="4:18" s="8" customFormat="1" x14ac:dyDescent="0.45">
      <c r="D145" s="53">
        <f t="shared" si="12"/>
        <v>199</v>
      </c>
      <c r="F145" s="53" t="str">
        <f t="shared" si="13"/>
        <v xml:space="preserve"> , </v>
      </c>
      <c r="I145" s="57">
        <f t="shared" ca="1" si="14"/>
        <v>44131</v>
      </c>
      <c r="K145" s="58">
        <f t="shared" ca="1" si="11"/>
        <v>120.82409308692677</v>
      </c>
      <c r="Q145" s="50"/>
      <c r="R145" s="50"/>
    </row>
    <row r="146" spans="4:18" s="5" customFormat="1" x14ac:dyDescent="0.45">
      <c r="D146" s="53">
        <f t="shared" si="12"/>
        <v>199</v>
      </c>
      <c r="F146" s="53" t="str">
        <f t="shared" si="13"/>
        <v xml:space="preserve"> , </v>
      </c>
      <c r="I146" s="7">
        <f t="shared" ca="1" si="14"/>
        <v>44131</v>
      </c>
      <c r="K146" s="43">
        <f t="shared" ca="1" si="11"/>
        <v>120.82409308692677</v>
      </c>
      <c r="Q146" s="48"/>
      <c r="R146" s="48"/>
    </row>
    <row r="147" spans="4:18" s="8" customFormat="1" x14ac:dyDescent="0.45">
      <c r="D147" s="53">
        <f t="shared" si="12"/>
        <v>199</v>
      </c>
      <c r="F147" s="53" t="str">
        <f t="shared" si="13"/>
        <v xml:space="preserve"> , </v>
      </c>
      <c r="I147" s="57">
        <f t="shared" ca="1" si="14"/>
        <v>44131</v>
      </c>
      <c r="K147" s="58">
        <f t="shared" ca="1" si="11"/>
        <v>120.82409308692677</v>
      </c>
      <c r="Q147" s="50"/>
      <c r="R147" s="50"/>
    </row>
    <row r="148" spans="4:18" s="5" customFormat="1" x14ac:dyDescent="0.45">
      <c r="D148" s="53">
        <f t="shared" si="12"/>
        <v>199</v>
      </c>
      <c r="F148" s="53" t="str">
        <f t="shared" si="13"/>
        <v xml:space="preserve"> , </v>
      </c>
      <c r="I148" s="7">
        <f t="shared" ca="1" si="14"/>
        <v>44131</v>
      </c>
      <c r="K148" s="43">
        <f t="shared" ca="1" si="11"/>
        <v>120.82409308692677</v>
      </c>
      <c r="Q148" s="48"/>
      <c r="R148" s="48"/>
    </row>
    <row r="149" spans="4:18" s="8" customFormat="1" x14ac:dyDescent="0.45">
      <c r="D149" s="53">
        <f t="shared" si="12"/>
        <v>199</v>
      </c>
      <c r="F149" s="53" t="str">
        <f t="shared" si="13"/>
        <v xml:space="preserve"> , </v>
      </c>
      <c r="I149" s="57">
        <f t="shared" ca="1" si="14"/>
        <v>44131</v>
      </c>
      <c r="K149" s="58">
        <f t="shared" ca="1" si="11"/>
        <v>120.82409308692677</v>
      </c>
      <c r="Q149" s="50"/>
      <c r="R149" s="50"/>
    </row>
    <row r="150" spans="4:18" s="5" customFormat="1" x14ac:dyDescent="0.45">
      <c r="D150" s="53">
        <f t="shared" si="12"/>
        <v>199</v>
      </c>
      <c r="F150" s="53" t="str">
        <f t="shared" si="13"/>
        <v xml:space="preserve"> , </v>
      </c>
      <c r="I150" s="7">
        <f t="shared" ca="1" si="14"/>
        <v>44131</v>
      </c>
      <c r="K150" s="43">
        <f ca="1">(I150-J150)/365.25</f>
        <v>120.82409308692677</v>
      </c>
      <c r="Q150" s="48"/>
      <c r="R150" s="48"/>
    </row>
    <row r="151" spans="4:18" s="8" customFormat="1" x14ac:dyDescent="0.45">
      <c r="D151" s="53">
        <f t="shared" si="12"/>
        <v>199</v>
      </c>
      <c r="F151" s="53" t="str">
        <f t="shared" si="13"/>
        <v xml:space="preserve"> , </v>
      </c>
      <c r="I151" s="57">
        <f t="shared" ca="1" si="14"/>
        <v>44131</v>
      </c>
      <c r="K151" s="58">
        <f t="shared" ref="K151:K164" ca="1" si="15">(I151-J151)/365.25</f>
        <v>120.82409308692677</v>
      </c>
      <c r="Q151" s="50"/>
      <c r="R151" s="50"/>
    </row>
    <row r="152" spans="4:18" s="5" customFormat="1" x14ac:dyDescent="0.45">
      <c r="D152" s="53">
        <f t="shared" si="12"/>
        <v>199</v>
      </c>
      <c r="F152" s="53" t="str">
        <f t="shared" si="13"/>
        <v xml:space="preserve"> , </v>
      </c>
      <c r="I152" s="7">
        <f t="shared" ca="1" si="14"/>
        <v>44131</v>
      </c>
      <c r="K152" s="43">
        <f t="shared" ca="1" si="15"/>
        <v>120.82409308692677</v>
      </c>
      <c r="Q152" s="48"/>
      <c r="R152" s="48"/>
    </row>
    <row r="153" spans="4:18" s="8" customFormat="1" x14ac:dyDescent="0.45">
      <c r="D153" s="53">
        <f t="shared" si="12"/>
        <v>199</v>
      </c>
      <c r="F153" s="53" t="str">
        <f t="shared" si="13"/>
        <v xml:space="preserve"> , </v>
      </c>
      <c r="I153" s="57">
        <f t="shared" ca="1" si="14"/>
        <v>44131</v>
      </c>
      <c r="K153" s="58">
        <f t="shared" ca="1" si="15"/>
        <v>120.82409308692677</v>
      </c>
      <c r="Q153" s="50"/>
      <c r="R153" s="50"/>
    </row>
    <row r="154" spans="4:18" s="5" customFormat="1" x14ac:dyDescent="0.45">
      <c r="D154" s="53">
        <f t="shared" si="12"/>
        <v>199</v>
      </c>
      <c r="F154" s="53" t="str">
        <f t="shared" si="13"/>
        <v xml:space="preserve"> , </v>
      </c>
      <c r="I154" s="7">
        <f t="shared" ca="1" si="14"/>
        <v>44131</v>
      </c>
      <c r="K154" s="43">
        <f t="shared" ca="1" si="15"/>
        <v>120.82409308692677</v>
      </c>
      <c r="Q154" s="48"/>
      <c r="R154" s="48"/>
    </row>
    <row r="155" spans="4:18" s="8" customFormat="1" x14ac:dyDescent="0.45">
      <c r="D155" s="53">
        <f t="shared" si="12"/>
        <v>199</v>
      </c>
      <c r="F155" s="53" t="str">
        <f t="shared" si="13"/>
        <v xml:space="preserve"> , </v>
      </c>
      <c r="I155" s="57">
        <f t="shared" ca="1" si="14"/>
        <v>44131</v>
      </c>
      <c r="K155" s="58">
        <f t="shared" ca="1" si="15"/>
        <v>120.82409308692677</v>
      </c>
      <c r="Q155" s="50"/>
      <c r="R155" s="50"/>
    </row>
    <row r="156" spans="4:18" s="5" customFormat="1" x14ac:dyDescent="0.45">
      <c r="D156" s="53">
        <f t="shared" si="12"/>
        <v>199</v>
      </c>
      <c r="F156" s="53" t="str">
        <f t="shared" si="13"/>
        <v xml:space="preserve"> , </v>
      </c>
      <c r="I156" s="7">
        <f t="shared" ca="1" si="14"/>
        <v>44131</v>
      </c>
      <c r="K156" s="43">
        <f t="shared" ca="1" si="15"/>
        <v>120.82409308692677</v>
      </c>
      <c r="Q156" s="48"/>
      <c r="R156" s="48"/>
    </row>
    <row r="157" spans="4:18" s="8" customFormat="1" x14ac:dyDescent="0.45">
      <c r="D157" s="53">
        <f t="shared" si="12"/>
        <v>199</v>
      </c>
      <c r="F157" s="53" t="str">
        <f t="shared" si="13"/>
        <v xml:space="preserve"> , </v>
      </c>
      <c r="I157" s="57">
        <f t="shared" ca="1" si="14"/>
        <v>44131</v>
      </c>
      <c r="K157" s="58">
        <f t="shared" ca="1" si="15"/>
        <v>120.82409308692677</v>
      </c>
      <c r="Q157" s="50"/>
      <c r="R157" s="50"/>
    </row>
    <row r="158" spans="4:18" s="5" customFormat="1" x14ac:dyDescent="0.45">
      <c r="D158" s="53">
        <f t="shared" si="12"/>
        <v>199</v>
      </c>
      <c r="F158" s="53" t="str">
        <f t="shared" si="13"/>
        <v xml:space="preserve"> , </v>
      </c>
      <c r="I158" s="7">
        <f t="shared" ca="1" si="14"/>
        <v>44131</v>
      </c>
      <c r="K158" s="43">
        <f t="shared" ca="1" si="15"/>
        <v>120.82409308692677</v>
      </c>
      <c r="Q158" s="48"/>
      <c r="R158" s="48"/>
    </row>
    <row r="159" spans="4:18" s="8" customFormat="1" x14ac:dyDescent="0.45">
      <c r="D159" s="53">
        <f t="shared" si="12"/>
        <v>199</v>
      </c>
      <c r="F159" s="53" t="str">
        <f t="shared" si="13"/>
        <v xml:space="preserve"> , </v>
      </c>
      <c r="I159" s="57">
        <f t="shared" ca="1" si="14"/>
        <v>44131</v>
      </c>
      <c r="K159" s="58">
        <f t="shared" ca="1" si="15"/>
        <v>120.82409308692677</v>
      </c>
      <c r="Q159" s="50"/>
      <c r="R159" s="50"/>
    </row>
    <row r="160" spans="4:18" s="5" customFormat="1" x14ac:dyDescent="0.45">
      <c r="D160" s="53">
        <f t="shared" si="12"/>
        <v>199</v>
      </c>
      <c r="F160" s="53" t="str">
        <f t="shared" si="13"/>
        <v xml:space="preserve"> , </v>
      </c>
      <c r="I160" s="7">
        <f ca="1">TODAY()</f>
        <v>44131</v>
      </c>
      <c r="K160" s="43">
        <f t="shared" ca="1" si="15"/>
        <v>120.82409308692677</v>
      </c>
      <c r="Q160" s="48"/>
      <c r="R160" s="48"/>
    </row>
    <row r="161" spans="4:18" s="8" customFormat="1" x14ac:dyDescent="0.45">
      <c r="D161" s="53">
        <f t="shared" si="12"/>
        <v>199</v>
      </c>
      <c r="F161" s="53" t="str">
        <f t="shared" si="13"/>
        <v xml:space="preserve"> , </v>
      </c>
      <c r="I161" s="57">
        <f t="shared" ca="1" si="14"/>
        <v>44131</v>
      </c>
      <c r="K161" s="58">
        <f t="shared" ca="1" si="15"/>
        <v>120.82409308692677</v>
      </c>
      <c r="Q161" s="50"/>
      <c r="R161" s="50"/>
    </row>
    <row r="162" spans="4:18" s="5" customFormat="1" x14ac:dyDescent="0.45">
      <c r="D162" s="53">
        <f t="shared" si="12"/>
        <v>199</v>
      </c>
      <c r="F162" s="53" t="str">
        <f t="shared" si="13"/>
        <v xml:space="preserve"> , </v>
      </c>
      <c r="I162" s="7">
        <f t="shared" ca="1" si="14"/>
        <v>44131</v>
      </c>
      <c r="K162" s="43">
        <f t="shared" ca="1" si="15"/>
        <v>120.82409308692677</v>
      </c>
      <c r="Q162" s="48"/>
      <c r="R162" s="48"/>
    </row>
    <row r="163" spans="4:18" s="8" customFormat="1" x14ac:dyDescent="0.45">
      <c r="D163" s="53">
        <f t="shared" si="12"/>
        <v>199</v>
      </c>
      <c r="F163" s="53" t="str">
        <f t="shared" si="13"/>
        <v xml:space="preserve"> , </v>
      </c>
      <c r="I163" s="57">
        <f t="shared" ca="1" si="14"/>
        <v>44131</v>
      </c>
      <c r="K163" s="58">
        <f t="shared" ca="1" si="15"/>
        <v>120.82409308692677</v>
      </c>
      <c r="Q163" s="50"/>
      <c r="R163" s="50"/>
    </row>
    <row r="164" spans="4:18" s="5" customFormat="1" x14ac:dyDescent="0.45">
      <c r="D164" s="53">
        <f t="shared" si="12"/>
        <v>199</v>
      </c>
      <c r="F164" s="53" t="str">
        <f t="shared" si="13"/>
        <v xml:space="preserve"> , </v>
      </c>
      <c r="I164" s="7">
        <f t="shared" ca="1" si="14"/>
        <v>44131</v>
      </c>
      <c r="K164" s="43">
        <f t="shared" ca="1" si="15"/>
        <v>120.82409308692677</v>
      </c>
      <c r="Q164" s="48"/>
      <c r="R164" s="48"/>
    </row>
    <row r="165" spans="4:18" s="8" customFormat="1" x14ac:dyDescent="0.45">
      <c r="D165" s="53">
        <f t="shared" si="12"/>
        <v>199</v>
      </c>
      <c r="F165" s="53" t="str">
        <f t="shared" si="13"/>
        <v xml:space="preserve"> , </v>
      </c>
      <c r="I165" s="57">
        <f t="shared" ca="1" si="14"/>
        <v>44131</v>
      </c>
      <c r="K165" s="58">
        <f ca="1">(I165-J165)/365.25</f>
        <v>120.82409308692677</v>
      </c>
      <c r="Q165" s="50"/>
      <c r="R165" s="50"/>
    </row>
    <row r="166" spans="4:18" s="5" customFormat="1" x14ac:dyDescent="0.45">
      <c r="D166" s="53">
        <f t="shared" si="12"/>
        <v>199</v>
      </c>
      <c r="F166" s="53" t="str">
        <f t="shared" si="13"/>
        <v xml:space="preserve"> , </v>
      </c>
      <c r="I166" s="7">
        <f t="shared" ca="1" si="14"/>
        <v>44131</v>
      </c>
      <c r="K166" s="43">
        <f t="shared" ref="K166:K179" ca="1" si="16">(I166-J166)/365.25</f>
        <v>120.82409308692677</v>
      </c>
      <c r="Q166" s="48"/>
      <c r="R166" s="48"/>
    </row>
    <row r="167" spans="4:18" s="8" customFormat="1" x14ac:dyDescent="0.45">
      <c r="D167" s="53">
        <f t="shared" si="12"/>
        <v>199</v>
      </c>
      <c r="F167" s="53" t="str">
        <f t="shared" si="13"/>
        <v xml:space="preserve"> , </v>
      </c>
      <c r="I167" s="57">
        <f t="shared" ca="1" si="14"/>
        <v>44131</v>
      </c>
      <c r="K167" s="58">
        <f t="shared" ca="1" si="16"/>
        <v>120.82409308692677</v>
      </c>
      <c r="Q167" s="50"/>
      <c r="R167" s="50"/>
    </row>
    <row r="168" spans="4:18" s="5" customFormat="1" x14ac:dyDescent="0.45">
      <c r="D168" s="53">
        <f t="shared" si="12"/>
        <v>199</v>
      </c>
      <c r="F168" s="53" t="str">
        <f t="shared" si="13"/>
        <v xml:space="preserve"> , </v>
      </c>
      <c r="I168" s="7">
        <f t="shared" ca="1" si="14"/>
        <v>44131</v>
      </c>
      <c r="K168" s="43">
        <f t="shared" ca="1" si="16"/>
        <v>120.82409308692677</v>
      </c>
      <c r="Q168" s="48"/>
      <c r="R168" s="48"/>
    </row>
    <row r="169" spans="4:18" s="8" customFormat="1" x14ac:dyDescent="0.45">
      <c r="D169" s="53">
        <f t="shared" si="12"/>
        <v>199</v>
      </c>
      <c r="F169" s="53" t="str">
        <f t="shared" si="13"/>
        <v xml:space="preserve"> , </v>
      </c>
      <c r="I169" s="57">
        <f t="shared" ca="1" si="14"/>
        <v>44131</v>
      </c>
      <c r="K169" s="58">
        <f t="shared" ca="1" si="16"/>
        <v>120.82409308692677</v>
      </c>
      <c r="Q169" s="50"/>
      <c r="R169" s="50"/>
    </row>
    <row r="170" spans="4:18" s="5" customFormat="1" x14ac:dyDescent="0.45">
      <c r="D170" s="53">
        <f t="shared" si="12"/>
        <v>199</v>
      </c>
      <c r="F170" s="53" t="str">
        <f t="shared" si="13"/>
        <v xml:space="preserve"> , </v>
      </c>
      <c r="I170" s="7">
        <f t="shared" ca="1" si="14"/>
        <v>44131</v>
      </c>
      <c r="K170" s="43">
        <f t="shared" ca="1" si="16"/>
        <v>120.82409308692677</v>
      </c>
      <c r="Q170" s="48"/>
      <c r="R170" s="48"/>
    </row>
    <row r="171" spans="4:18" s="8" customFormat="1" x14ac:dyDescent="0.45">
      <c r="D171" s="53">
        <f t="shared" si="12"/>
        <v>199</v>
      </c>
      <c r="F171" s="53" t="str">
        <f t="shared" si="13"/>
        <v xml:space="preserve"> , </v>
      </c>
      <c r="I171" s="57">
        <f t="shared" ca="1" si="14"/>
        <v>44131</v>
      </c>
      <c r="K171" s="58">
        <f t="shared" ca="1" si="16"/>
        <v>120.82409308692677</v>
      </c>
      <c r="Q171" s="50"/>
      <c r="R171" s="50"/>
    </row>
    <row r="172" spans="4:18" s="5" customFormat="1" x14ac:dyDescent="0.45">
      <c r="D172" s="53">
        <f t="shared" si="12"/>
        <v>199</v>
      </c>
      <c r="F172" s="53" t="str">
        <f t="shared" si="13"/>
        <v xml:space="preserve"> , </v>
      </c>
      <c r="I172" s="7">
        <f t="shared" ca="1" si="14"/>
        <v>44131</v>
      </c>
      <c r="K172" s="43">
        <f t="shared" ca="1" si="16"/>
        <v>120.82409308692677</v>
      </c>
      <c r="Q172" s="48"/>
      <c r="R172" s="48"/>
    </row>
    <row r="173" spans="4:18" s="8" customFormat="1" x14ac:dyDescent="0.45">
      <c r="D173" s="53">
        <f t="shared" si="12"/>
        <v>199</v>
      </c>
      <c r="F173" s="53" t="str">
        <f t="shared" si="13"/>
        <v xml:space="preserve"> , </v>
      </c>
      <c r="I173" s="57">
        <f t="shared" ca="1" si="14"/>
        <v>44131</v>
      </c>
      <c r="K173" s="58">
        <f t="shared" ca="1" si="16"/>
        <v>120.82409308692677</v>
      </c>
      <c r="Q173" s="50"/>
      <c r="R173" s="50"/>
    </row>
    <row r="174" spans="4:18" s="5" customFormat="1" x14ac:dyDescent="0.45">
      <c r="D174" s="53">
        <f t="shared" si="12"/>
        <v>199</v>
      </c>
      <c r="F174" s="53" t="str">
        <f t="shared" si="13"/>
        <v xml:space="preserve"> , </v>
      </c>
      <c r="I174" s="7">
        <f t="shared" ca="1" si="14"/>
        <v>44131</v>
      </c>
      <c r="K174" s="43">
        <f t="shared" ca="1" si="16"/>
        <v>120.82409308692677</v>
      </c>
      <c r="Q174" s="48"/>
      <c r="R174" s="48"/>
    </row>
    <row r="175" spans="4:18" s="8" customFormat="1" x14ac:dyDescent="0.45">
      <c r="D175" s="53">
        <f t="shared" si="12"/>
        <v>199</v>
      </c>
      <c r="F175" s="53" t="str">
        <f t="shared" si="13"/>
        <v xml:space="preserve"> , </v>
      </c>
      <c r="I175" s="57">
        <f ca="1">TODAY()</f>
        <v>44131</v>
      </c>
      <c r="K175" s="58">
        <f t="shared" ca="1" si="16"/>
        <v>120.82409308692677</v>
      </c>
      <c r="Q175" s="50"/>
      <c r="R175" s="50"/>
    </row>
    <row r="176" spans="4:18" s="5" customFormat="1" x14ac:dyDescent="0.45">
      <c r="D176" s="53">
        <f t="shared" si="12"/>
        <v>199</v>
      </c>
      <c r="F176" s="53" t="str">
        <f t="shared" si="13"/>
        <v xml:space="preserve"> , </v>
      </c>
      <c r="I176" s="7">
        <f t="shared" ref="I176:I200" ca="1" si="17">TODAY()</f>
        <v>44131</v>
      </c>
      <c r="K176" s="43">
        <f t="shared" ca="1" si="16"/>
        <v>120.82409308692677</v>
      </c>
      <c r="Q176" s="48"/>
      <c r="R176" s="48"/>
    </row>
    <row r="177" spans="4:18" s="8" customFormat="1" x14ac:dyDescent="0.45">
      <c r="D177" s="53">
        <f t="shared" si="12"/>
        <v>199</v>
      </c>
      <c r="F177" s="53" t="str">
        <f t="shared" si="13"/>
        <v xml:space="preserve"> , </v>
      </c>
      <c r="I177" s="57">
        <f t="shared" ca="1" si="17"/>
        <v>44131</v>
      </c>
      <c r="K177" s="58">
        <f t="shared" ca="1" si="16"/>
        <v>120.82409308692677</v>
      </c>
      <c r="Q177" s="50"/>
      <c r="R177" s="50"/>
    </row>
    <row r="178" spans="4:18" s="5" customFormat="1" x14ac:dyDescent="0.45">
      <c r="D178" s="53">
        <f t="shared" si="12"/>
        <v>199</v>
      </c>
      <c r="F178" s="53" t="str">
        <f t="shared" si="13"/>
        <v xml:space="preserve"> , </v>
      </c>
      <c r="I178" s="7">
        <f t="shared" ca="1" si="17"/>
        <v>44131</v>
      </c>
      <c r="K178" s="43">
        <f t="shared" ca="1" si="16"/>
        <v>120.82409308692677</v>
      </c>
      <c r="Q178" s="48"/>
      <c r="R178" s="48"/>
    </row>
    <row r="179" spans="4:18" s="8" customFormat="1" x14ac:dyDescent="0.45">
      <c r="D179" s="53">
        <f t="shared" si="12"/>
        <v>199</v>
      </c>
      <c r="F179" s="53" t="str">
        <f t="shared" si="13"/>
        <v xml:space="preserve"> , </v>
      </c>
      <c r="I179" s="57">
        <f t="shared" ca="1" si="17"/>
        <v>44131</v>
      </c>
      <c r="K179" s="58">
        <f t="shared" ca="1" si="16"/>
        <v>120.82409308692677</v>
      </c>
      <c r="Q179" s="50"/>
      <c r="R179" s="50"/>
    </row>
    <row r="180" spans="4:18" s="5" customFormat="1" x14ac:dyDescent="0.45">
      <c r="D180" s="53">
        <f t="shared" si="12"/>
        <v>199</v>
      </c>
      <c r="F180" s="53" t="str">
        <f t="shared" si="13"/>
        <v xml:space="preserve"> , </v>
      </c>
      <c r="I180" s="7">
        <f t="shared" ca="1" si="17"/>
        <v>44131</v>
      </c>
      <c r="K180" s="43">
        <f ca="1">(I180-J180)/365.25</f>
        <v>120.82409308692677</v>
      </c>
      <c r="Q180" s="48"/>
      <c r="R180" s="48"/>
    </row>
    <row r="181" spans="4:18" s="8" customFormat="1" x14ac:dyDescent="0.45">
      <c r="D181" s="53">
        <f t="shared" si="12"/>
        <v>199</v>
      </c>
      <c r="F181" s="53" t="str">
        <f t="shared" si="13"/>
        <v xml:space="preserve"> , </v>
      </c>
      <c r="I181" s="57">
        <f t="shared" ca="1" si="17"/>
        <v>44131</v>
      </c>
      <c r="K181" s="58">
        <f t="shared" ref="K181:K200" ca="1" si="18">(I181-J181)/365.25</f>
        <v>120.82409308692677</v>
      </c>
      <c r="Q181" s="50"/>
      <c r="R181" s="50"/>
    </row>
    <row r="182" spans="4:18" s="5" customFormat="1" x14ac:dyDescent="0.45">
      <c r="D182" s="53">
        <f t="shared" si="12"/>
        <v>199</v>
      </c>
      <c r="F182" s="53" t="str">
        <f>CONCATENATE(G182," , ",H182)</f>
        <v xml:space="preserve"> , </v>
      </c>
      <c r="I182" s="7">
        <f t="shared" ca="1" si="17"/>
        <v>44131</v>
      </c>
      <c r="K182" s="43">
        <f t="shared" ca="1" si="18"/>
        <v>120.82409308692677</v>
      </c>
      <c r="Q182" s="48"/>
      <c r="R182" s="48"/>
    </row>
    <row r="183" spans="4:18" s="8" customFormat="1" x14ac:dyDescent="0.45">
      <c r="D183" s="53">
        <f t="shared" si="12"/>
        <v>199</v>
      </c>
      <c r="F183" s="53" t="str">
        <f t="shared" ref="F183:F200" si="19">CONCATENATE(G183," , ",H183)</f>
        <v xml:space="preserve"> , </v>
      </c>
      <c r="I183" s="57">
        <f t="shared" ca="1" si="17"/>
        <v>44131</v>
      </c>
      <c r="K183" s="58">
        <f t="shared" ca="1" si="18"/>
        <v>120.82409308692677</v>
      </c>
      <c r="Q183" s="50"/>
      <c r="R183" s="50"/>
    </row>
    <row r="184" spans="4:18" s="5" customFormat="1" x14ac:dyDescent="0.45">
      <c r="D184" s="53">
        <f t="shared" si="12"/>
        <v>199</v>
      </c>
      <c r="F184" s="53" t="str">
        <f t="shared" si="19"/>
        <v xml:space="preserve"> , </v>
      </c>
      <c r="I184" s="7">
        <f t="shared" ca="1" si="17"/>
        <v>44131</v>
      </c>
      <c r="K184" s="43">
        <f t="shared" ca="1" si="18"/>
        <v>120.82409308692677</v>
      </c>
      <c r="Q184" s="48"/>
      <c r="R184" s="48"/>
    </row>
    <row r="185" spans="4:18" s="8" customFormat="1" x14ac:dyDescent="0.45">
      <c r="D185" s="53">
        <f t="shared" si="12"/>
        <v>199</v>
      </c>
      <c r="F185" s="53" t="str">
        <f t="shared" si="19"/>
        <v xml:space="preserve"> , </v>
      </c>
      <c r="I185" s="57">
        <f t="shared" ca="1" si="17"/>
        <v>44131</v>
      </c>
      <c r="K185" s="58">
        <f t="shared" ca="1" si="18"/>
        <v>120.82409308692677</v>
      </c>
      <c r="Q185" s="50"/>
      <c r="R185" s="50"/>
    </row>
    <row r="186" spans="4:18" s="5" customFormat="1" x14ac:dyDescent="0.45">
      <c r="D186" s="53">
        <f t="shared" si="12"/>
        <v>199</v>
      </c>
      <c r="F186" s="53" t="str">
        <f t="shared" si="19"/>
        <v xml:space="preserve"> , </v>
      </c>
      <c r="I186" s="7">
        <f t="shared" ca="1" si="17"/>
        <v>44131</v>
      </c>
      <c r="K186" s="43">
        <f t="shared" ca="1" si="18"/>
        <v>120.82409308692677</v>
      </c>
      <c r="Q186" s="48"/>
      <c r="R186" s="48"/>
    </row>
    <row r="187" spans="4:18" s="8" customFormat="1" x14ac:dyDescent="0.45">
      <c r="D187" s="53">
        <f t="shared" si="12"/>
        <v>199</v>
      </c>
      <c r="F187" s="53" t="str">
        <f t="shared" si="19"/>
        <v xml:space="preserve"> , </v>
      </c>
      <c r="I187" s="57">
        <f t="shared" ca="1" si="17"/>
        <v>44131</v>
      </c>
      <c r="K187" s="58">
        <f t="shared" ca="1" si="18"/>
        <v>120.82409308692677</v>
      </c>
      <c r="Q187" s="50"/>
      <c r="R187" s="50"/>
    </row>
    <row r="188" spans="4:18" s="5" customFormat="1" x14ac:dyDescent="0.45">
      <c r="D188" s="53">
        <f t="shared" si="12"/>
        <v>199</v>
      </c>
      <c r="F188" s="53" t="str">
        <f t="shared" si="19"/>
        <v xml:space="preserve"> , </v>
      </c>
      <c r="I188" s="7">
        <f t="shared" ca="1" si="17"/>
        <v>44131</v>
      </c>
      <c r="K188" s="43">
        <f t="shared" ca="1" si="18"/>
        <v>120.82409308692677</v>
      </c>
      <c r="Q188" s="48"/>
      <c r="R188" s="48"/>
    </row>
    <row r="189" spans="4:18" s="8" customFormat="1" x14ac:dyDescent="0.45">
      <c r="D189" s="53">
        <f t="shared" si="12"/>
        <v>199</v>
      </c>
      <c r="F189" s="53" t="str">
        <f t="shared" si="19"/>
        <v xml:space="preserve"> , </v>
      </c>
      <c r="I189" s="57">
        <f t="shared" ca="1" si="17"/>
        <v>44131</v>
      </c>
      <c r="K189" s="58">
        <f t="shared" ca="1" si="18"/>
        <v>120.82409308692677</v>
      </c>
      <c r="Q189" s="50"/>
      <c r="R189" s="50"/>
    </row>
    <row r="190" spans="4:18" s="5" customFormat="1" x14ac:dyDescent="0.45">
      <c r="D190" s="53">
        <f t="shared" si="12"/>
        <v>199</v>
      </c>
      <c r="F190" s="53" t="str">
        <f t="shared" si="19"/>
        <v xml:space="preserve"> , </v>
      </c>
      <c r="I190" s="7">
        <f t="shared" ca="1" si="17"/>
        <v>44131</v>
      </c>
      <c r="K190" s="43">
        <f t="shared" ca="1" si="18"/>
        <v>120.82409308692677</v>
      </c>
      <c r="Q190" s="48"/>
      <c r="R190" s="48"/>
    </row>
    <row r="191" spans="4:18" s="8" customFormat="1" x14ac:dyDescent="0.45">
      <c r="D191" s="53">
        <f t="shared" si="12"/>
        <v>199</v>
      </c>
      <c r="F191" s="53" t="str">
        <f t="shared" si="19"/>
        <v xml:space="preserve"> , </v>
      </c>
      <c r="I191" s="57">
        <f t="shared" ca="1" si="17"/>
        <v>44131</v>
      </c>
      <c r="K191" s="58">
        <f t="shared" ca="1" si="18"/>
        <v>120.82409308692677</v>
      </c>
      <c r="Q191" s="50"/>
      <c r="R191" s="50"/>
    </row>
    <row r="192" spans="4:18" s="5" customFormat="1" x14ac:dyDescent="0.45">
      <c r="D192" s="53">
        <f t="shared" si="12"/>
        <v>199</v>
      </c>
      <c r="F192" s="53" t="str">
        <f t="shared" si="19"/>
        <v xml:space="preserve"> , </v>
      </c>
      <c r="I192" s="7">
        <f t="shared" ca="1" si="17"/>
        <v>44131</v>
      </c>
      <c r="K192" s="43">
        <f t="shared" ca="1" si="18"/>
        <v>120.82409308692677</v>
      </c>
      <c r="Q192" s="48"/>
      <c r="R192" s="48"/>
    </row>
    <row r="193" spans="1:36" s="8" customFormat="1" x14ac:dyDescent="0.45">
      <c r="D193" s="53">
        <f t="shared" si="12"/>
        <v>199</v>
      </c>
      <c r="F193" s="53" t="str">
        <f t="shared" si="19"/>
        <v xml:space="preserve"> , </v>
      </c>
      <c r="I193" s="57">
        <f t="shared" ca="1" si="17"/>
        <v>44131</v>
      </c>
      <c r="K193" s="58">
        <f t="shared" ca="1" si="18"/>
        <v>120.82409308692677</v>
      </c>
      <c r="Q193" s="50"/>
      <c r="R193" s="50"/>
    </row>
    <row r="194" spans="1:36" s="5" customFormat="1" x14ac:dyDescent="0.45">
      <c r="D194" s="53">
        <f t="shared" ref="D194:D200" si="20">COUNTIF($F$2:$F$200,F195)</f>
        <v>199</v>
      </c>
      <c r="F194" s="53" t="str">
        <f t="shared" si="19"/>
        <v xml:space="preserve"> , </v>
      </c>
      <c r="I194" s="7">
        <f t="shared" ca="1" si="17"/>
        <v>44131</v>
      </c>
      <c r="K194" s="43">
        <f t="shared" ca="1" si="18"/>
        <v>120.82409308692677</v>
      </c>
      <c r="Q194" s="48"/>
      <c r="R194" s="48"/>
    </row>
    <row r="195" spans="1:36" s="8" customFormat="1" x14ac:dyDescent="0.45">
      <c r="D195" s="53">
        <f t="shared" si="20"/>
        <v>199</v>
      </c>
      <c r="F195" s="53" t="str">
        <f t="shared" si="19"/>
        <v xml:space="preserve"> , </v>
      </c>
      <c r="I195" s="57">
        <f t="shared" ca="1" si="17"/>
        <v>44131</v>
      </c>
      <c r="K195" s="58">
        <f t="shared" ca="1" si="18"/>
        <v>120.82409308692677</v>
      </c>
      <c r="Q195" s="50"/>
      <c r="R195" s="50"/>
    </row>
    <row r="196" spans="1:36" s="5" customFormat="1" x14ac:dyDescent="0.45">
      <c r="D196" s="53">
        <f t="shared" si="20"/>
        <v>199</v>
      </c>
      <c r="F196" s="53" t="str">
        <f t="shared" si="19"/>
        <v xml:space="preserve"> , </v>
      </c>
      <c r="I196" s="7">
        <f t="shared" ca="1" si="17"/>
        <v>44131</v>
      </c>
      <c r="K196" s="43">
        <f t="shared" ca="1" si="18"/>
        <v>120.82409308692677</v>
      </c>
      <c r="Q196" s="48"/>
      <c r="R196" s="48"/>
    </row>
    <row r="197" spans="1:36" s="8" customFormat="1" x14ac:dyDescent="0.45">
      <c r="D197" s="53">
        <f t="shared" si="20"/>
        <v>199</v>
      </c>
      <c r="F197" s="53" t="str">
        <f t="shared" si="19"/>
        <v xml:space="preserve"> , </v>
      </c>
      <c r="I197" s="57">
        <f t="shared" ca="1" si="17"/>
        <v>44131</v>
      </c>
      <c r="K197" s="58">
        <f t="shared" ca="1" si="18"/>
        <v>120.82409308692677</v>
      </c>
      <c r="Q197" s="50"/>
      <c r="R197" s="50"/>
    </row>
    <row r="198" spans="1:36" s="5" customFormat="1" x14ac:dyDescent="0.45">
      <c r="D198" s="53">
        <f t="shared" si="20"/>
        <v>199</v>
      </c>
      <c r="F198" s="53" t="str">
        <f t="shared" si="19"/>
        <v xml:space="preserve"> , </v>
      </c>
      <c r="I198" s="7">
        <f t="shared" ca="1" si="17"/>
        <v>44131</v>
      </c>
      <c r="K198" s="43">
        <f t="shared" ca="1" si="18"/>
        <v>120.82409308692677</v>
      </c>
      <c r="Q198" s="48"/>
      <c r="R198" s="48"/>
    </row>
    <row r="199" spans="1:36" s="8" customFormat="1" x14ac:dyDescent="0.45">
      <c r="D199" s="53">
        <f t="shared" si="20"/>
        <v>199</v>
      </c>
      <c r="F199" s="53" t="str">
        <f t="shared" si="19"/>
        <v xml:space="preserve"> , </v>
      </c>
      <c r="I199" s="57">
        <f t="shared" ca="1" si="17"/>
        <v>44131</v>
      </c>
      <c r="K199" s="58">
        <f t="shared" ca="1" si="18"/>
        <v>120.82409308692677</v>
      </c>
      <c r="Q199" s="50"/>
      <c r="R199" s="50"/>
    </row>
    <row r="200" spans="1:36" s="5" customFormat="1" x14ac:dyDescent="0.45">
      <c r="D200" s="53">
        <f t="shared" si="20"/>
        <v>0</v>
      </c>
      <c r="F200" s="53" t="str">
        <f t="shared" si="19"/>
        <v xml:space="preserve"> , </v>
      </c>
      <c r="I200" s="7">
        <f t="shared" ca="1" si="17"/>
        <v>44131</v>
      </c>
      <c r="K200" s="43">
        <f t="shared" ca="1" si="18"/>
        <v>120.82409308692677</v>
      </c>
      <c r="Q200" s="48"/>
      <c r="R200" s="48"/>
    </row>
    <row r="201" spans="1:36" s="11" customFormat="1" x14ac:dyDescent="0.45">
      <c r="A201" s="10" t="s">
        <v>249</v>
      </c>
      <c r="K201" s="44"/>
      <c r="Q201" s="51"/>
      <c r="R201" s="51"/>
    </row>
    <row r="202" spans="1:36" s="6" customFormat="1" x14ac:dyDescent="0.45">
      <c r="K202" s="45"/>
      <c r="Q202" s="52"/>
      <c r="R202" s="52"/>
    </row>
    <row r="203" spans="1:36" s="6" customFormat="1" x14ac:dyDescent="0.45">
      <c r="A203" s="6">
        <f>COUNTIF(A2:A200,"&gt;0")</f>
        <v>0</v>
      </c>
      <c r="B203" s="6">
        <f>COUNTIF(B2:B200, "=Sunday")</f>
        <v>0</v>
      </c>
      <c r="C203" s="6">
        <f>COUNTIF(C2:C200,"*Block A*")</f>
        <v>0</v>
      </c>
      <c r="K203" s="45">
        <f ca="1">COUNTIFS(K2:K200,"&gt;0",K2:K200,"&lt;13")</f>
        <v>0</v>
      </c>
      <c r="L203" s="6">
        <f>COUNTIF(L2:L200,"W")</f>
        <v>0</v>
      </c>
      <c r="M203" s="6">
        <f>COUNTIF(M2:M200,"M")</f>
        <v>0</v>
      </c>
      <c r="N203" s="6">
        <f>COUNTIF(N2:N200,"Alachua")</f>
        <v>0</v>
      </c>
      <c r="O203" s="6">
        <f>COUNTIF(O2:O200,"NW")</f>
        <v>0</v>
      </c>
      <c r="P203" s="6">
        <f>COUNTIF(P2:P200, "ASO - A")</f>
        <v>0</v>
      </c>
      <c r="Q203" s="52" t="e">
        <f>AVERAGE(Q2:Q200)</f>
        <v>#DIV/0!</v>
      </c>
      <c r="R203" s="52" t="e">
        <f>AVERAGE(R2:R200)</f>
        <v>#DIV/0!</v>
      </c>
      <c r="S203" s="6">
        <f>COUNTIF(S2:S200, "Armed Disturbance")</f>
        <v>0</v>
      </c>
      <c r="T203" s="6">
        <f>COUNTIF(T2:T200, "Armed Disturbance")</f>
        <v>0</v>
      </c>
      <c r="U203" s="6">
        <f>COUNTIF(U2:U200,"Y")</f>
        <v>0</v>
      </c>
      <c r="V203" s="6">
        <f>COUNTIF(V2:V200,"Y")</f>
        <v>0</v>
      </c>
      <c r="W203" s="6">
        <f>COUNTIF(W2:W200,"Y")</f>
        <v>0</v>
      </c>
      <c r="Y203" s="6">
        <f>COUNTIF(X2:Y200, "anxiety")</f>
        <v>0</v>
      </c>
      <c r="Z203" s="6">
        <f>COUNTIF(Z2:Z200, "Y")</f>
        <v>0</v>
      </c>
      <c r="AA203" s="6">
        <f>COUNTIF(AA2:AA200, "Y")</f>
        <v>0</v>
      </c>
      <c r="AC203" s="6">
        <f>COUNTIF(AC2:AC200,"Y")</f>
        <v>0</v>
      </c>
      <c r="AD203" s="6">
        <f>COUNTIF(AD2:AD200,"Y")</f>
        <v>0</v>
      </c>
      <c r="AE203" s="6">
        <f>COUNTIF(AE2:AE200,"Y")</f>
        <v>0</v>
      </c>
      <c r="AF203" s="6">
        <f>COUNTIF(AF2:AF200,"N/A")</f>
        <v>0</v>
      </c>
      <c r="AG203" s="6">
        <f>COUNTIF(AG2:AG200,"Meridian")</f>
        <v>0</v>
      </c>
      <c r="AH203" s="6">
        <f>COUNTIF(AH2:AH200,"Y")</f>
        <v>0</v>
      </c>
      <c r="AI203" s="6">
        <f>COUNTIF(AI2:AI200,"Y")</f>
        <v>0</v>
      </c>
      <c r="AJ203" s="6">
        <f>COUNTIF(AJ2:AJ200,"Y")</f>
        <v>0</v>
      </c>
    </row>
    <row r="204" spans="1:36" s="6" customFormat="1" x14ac:dyDescent="0.45">
      <c r="B204" s="6">
        <f>COUNTIF(B4:B201, "=Monday")</f>
        <v>0</v>
      </c>
      <c r="C204" s="6">
        <f>COUNTIF(C2:C200,"*Block B*")</f>
        <v>0</v>
      </c>
      <c r="K204" s="45">
        <f ca="1">COUNTIFS(K2:K200,"&gt;12",K2:K200,"&lt;18")</f>
        <v>0</v>
      </c>
      <c r="L204" s="6">
        <f>COUNTIF(L2:L200,"B")</f>
        <v>0</v>
      </c>
      <c r="M204" s="6">
        <f>COUNTIF(M2:M200,"F")</f>
        <v>0</v>
      </c>
      <c r="N204" s="6">
        <f>COUNTIF(N2:N200,"Archer")</f>
        <v>0</v>
      </c>
      <c r="O204" s="6">
        <f>COUNTIF(O2:O200,"SW")</f>
        <v>0</v>
      </c>
      <c r="P204" s="6">
        <f>COUNTIF(P2:P200, "ASO - B")</f>
        <v>0</v>
      </c>
      <c r="Q204" s="52"/>
      <c r="R204" s="52"/>
      <c r="S204" s="6">
        <f>COUNTIF(S2:S200, "Assist Citizen")</f>
        <v>0</v>
      </c>
      <c r="T204" s="6">
        <f>COUNTIF(T2:T200, "Assist Citizen")</f>
        <v>0</v>
      </c>
      <c r="U204" s="6">
        <f>COUNTIF(U2:U200,"N")</f>
        <v>0</v>
      </c>
      <c r="V204" s="6">
        <f>COUNTIF(V2:V200,"N")</f>
        <v>0</v>
      </c>
      <c r="W204" s="6">
        <f>COUNTIF(W2:W200,"n")</f>
        <v>0</v>
      </c>
      <c r="Y204" s="6">
        <f>COUNTIF(X2:Y200, "Bipolar")</f>
        <v>0</v>
      </c>
      <c r="Z204" s="6">
        <f>COUNTIF(Z2:Z200, "N")</f>
        <v>0</v>
      </c>
      <c r="AA204" s="6">
        <f>COUNTIF(AA2:AA200, "N")</f>
        <v>0</v>
      </c>
      <c r="AC204" s="6">
        <f>COUNTIF(AC2:AC200,"N")</f>
        <v>0</v>
      </c>
      <c r="AD204" s="6">
        <f>COUNTIF(AD2:AD200,"N")</f>
        <v>0</v>
      </c>
      <c r="AE204" s="6">
        <f>COUNTIF(AE2:AE200,"N")</f>
        <v>0</v>
      </c>
      <c r="AF204" s="6">
        <f>COUNTIF(AF2:AF200,"BA")</f>
        <v>0</v>
      </c>
      <c r="AG204" s="6">
        <f>COUNTIF(AG2:AG200,"NFRMC")</f>
        <v>0</v>
      </c>
      <c r="AH204" s="6">
        <f>COUNTIF(AH2:AH200,"N")</f>
        <v>0</v>
      </c>
      <c r="AI204" s="6">
        <f>COUNTIF(AI2:AI200,"N")</f>
        <v>0</v>
      </c>
      <c r="AJ204" s="6">
        <f>COUNTIF(AJ2:AJ200,"N")</f>
        <v>0</v>
      </c>
    </row>
    <row r="205" spans="1:36" s="6" customFormat="1" x14ac:dyDescent="0.45">
      <c r="B205" s="6">
        <f>COUNTIF(B4:B201, "=Tuesday")</f>
        <v>0</v>
      </c>
      <c r="C205" s="6">
        <f>COUNTIF(C2:C200,"*Block C*")</f>
        <v>0</v>
      </c>
      <c r="K205" s="45">
        <f ca="1">COUNTIFS(K2:K200,"&gt;17",K2:K200,"&lt;26")</f>
        <v>0</v>
      </c>
      <c r="L205" s="6">
        <f>COUNTIF(L2:L200,"A")</f>
        <v>0</v>
      </c>
      <c r="M205" s="6">
        <f>COUNTIF(M2:M200,"Other")</f>
        <v>0</v>
      </c>
      <c r="N205" s="6">
        <f>COUNTIF(N2:N200,"Gainesville")</f>
        <v>0</v>
      </c>
      <c r="O205" s="6">
        <f>COUNTIF(O2:O200,"SE")</f>
        <v>0</v>
      </c>
      <c r="P205" s="6">
        <f>COUNTIF(P2:P200, "ASO - C")</f>
        <v>0</v>
      </c>
      <c r="Q205" s="52"/>
      <c r="R205" s="52"/>
      <c r="S205" s="6">
        <f>COUNTIF(S2:S200, "Baker Act")</f>
        <v>0</v>
      </c>
      <c r="T205" s="6">
        <f>COUNTIF(T2:T200, "Baker Act")</f>
        <v>0</v>
      </c>
      <c r="U205" s="6">
        <f>COUNTIF(U2:U200,"Unknown")</f>
        <v>0</v>
      </c>
      <c r="V205" s="6">
        <f>COUNTIF(V2:V200,"Unknown")</f>
        <v>0</v>
      </c>
      <c r="W205" s="6">
        <f>COUNTIF(W2:W200,"unknown")</f>
        <v>0</v>
      </c>
      <c r="Y205" s="6">
        <f>COUNTIF(X2:Y200, "Depressive")</f>
        <v>0</v>
      </c>
      <c r="Z205" s="6">
        <f>COUNTIF(Z2:Z200, "Unknown")</f>
        <v>0</v>
      </c>
      <c r="AA205" s="6">
        <f>COUNTIF(AA2:AA200, "Unknown")</f>
        <v>0</v>
      </c>
      <c r="AC205" s="6">
        <f>COUNTIF(AC2:AC200,"Unknown")</f>
        <v>0</v>
      </c>
      <c r="AD205" s="6">
        <f>COUNTIF(AD2:AD200,"Unknown")</f>
        <v>0</v>
      </c>
      <c r="AE205" s="6">
        <f>COUNTIF(AE2:AE200,"Unknown")</f>
        <v>0</v>
      </c>
      <c r="AF205" s="6">
        <f>COUNTIF(AF2:AF200,"Medical")</f>
        <v>0</v>
      </c>
      <c r="AG205" s="6">
        <f>COUNTIF(AG2:AG200,"Shands")</f>
        <v>0</v>
      </c>
      <c r="AH205" s="6">
        <f>COUNTIF(AH2:AH200,"Unknown")</f>
        <v>0</v>
      </c>
      <c r="AI205" s="6">
        <f>COUNTIF(AI2:AI200,"Unknown")</f>
        <v>0</v>
      </c>
      <c r="AJ205" s="6">
        <f>COUNTIF(AJ2:AJ200,"Unknown")</f>
        <v>0</v>
      </c>
    </row>
    <row r="206" spans="1:36" s="6" customFormat="1" x14ac:dyDescent="0.45">
      <c r="B206" s="6">
        <f>COUNTIF(B4:B201, "=Wednesday")</f>
        <v>0</v>
      </c>
      <c r="C206" s="6">
        <f>COUNTIF(C2:C200,"*Block D*")</f>
        <v>0</v>
      </c>
      <c r="K206" s="45">
        <f ca="1">COUNTIFS(K2:K200,"&gt;25",K2:K200,"&lt;41")</f>
        <v>0</v>
      </c>
      <c r="L206" s="6">
        <f>COUNTIF(L2:L200,"H")</f>
        <v>0</v>
      </c>
      <c r="N206" s="6">
        <f>COUNTIF(N2:N200,"Hawthorne")</f>
        <v>0</v>
      </c>
      <c r="O206" s="6">
        <f>COUNTIF(O2:O200,"NE")</f>
        <v>0</v>
      </c>
      <c r="P206" s="6">
        <f>COUNTIF(P2:P200, "ASO - D")</f>
        <v>0</v>
      </c>
      <c r="Q206" s="52"/>
      <c r="R206" s="52"/>
      <c r="S206" s="6">
        <f>COUNTIF(S2:S200, "Battery")</f>
        <v>0</v>
      </c>
      <c r="T206" s="6">
        <f>COUNTIF(T2:T200, "Battery")</f>
        <v>0</v>
      </c>
      <c r="Y206" s="6">
        <f>COUNTIF(X2:Y200, "Dissociative")</f>
        <v>0</v>
      </c>
      <c r="AF206" s="6">
        <f>COUNTIF(AF2:AF200,"Voluntary")</f>
        <v>0</v>
      </c>
      <c r="AG206" s="6">
        <f>COUNTIF(AG2:AG200,"VA")</f>
        <v>0</v>
      </c>
    </row>
    <row r="207" spans="1:36" s="6" customFormat="1" x14ac:dyDescent="0.45">
      <c r="B207" s="6">
        <f>COUNTIF(B4:B201, "=Thursday")</f>
        <v>0</v>
      </c>
      <c r="C207" s="6">
        <f>COUNTIF(C2:C200,"*Block E*")</f>
        <v>0</v>
      </c>
      <c r="K207" s="45">
        <f ca="1">COUNTIFS(K2:K200,"&gt;40",K2:K200,"&lt;61")</f>
        <v>0</v>
      </c>
      <c r="L207" s="6">
        <f>COUNTIF(L2:L200,"O")</f>
        <v>0</v>
      </c>
      <c r="N207" s="6">
        <f>COUNTIF(N2:N200,"High Springs")</f>
        <v>0</v>
      </c>
      <c r="P207" s="6">
        <f>COUNTIF(P2:P200, "ASO - E")</f>
        <v>0</v>
      </c>
      <c r="Q207" s="52"/>
      <c r="R207" s="52"/>
      <c r="S207" s="6">
        <f>COUNTIF(S2:S200, "Burglary")</f>
        <v>0</v>
      </c>
      <c r="T207" s="6">
        <f>COUNTIF(T2:T200, "Burglary")</f>
        <v>0</v>
      </c>
      <c r="Y207" s="6">
        <f>COUNTIF(X2:Y200, "Obsessive")</f>
        <v>0</v>
      </c>
      <c r="AG207" s="6">
        <f>COUNTIF(AG2:AG200,"Vista")</f>
        <v>0</v>
      </c>
    </row>
    <row r="208" spans="1:36" s="6" customFormat="1" x14ac:dyDescent="0.45">
      <c r="B208" s="6">
        <f>COUNTIF(B4:B201, "=Friday")</f>
        <v>0</v>
      </c>
      <c r="C208" s="6">
        <f>COUNTIF(C2:C200,"*Block F*")</f>
        <v>0</v>
      </c>
      <c r="K208" s="45">
        <f ca="1">COUNTIFS(K2:K200,"&gt;60",K2:K200,"&lt;81")</f>
        <v>0</v>
      </c>
      <c r="N208" s="6">
        <f>COUNTIF(N1:N199,"Jacksonville")</f>
        <v>0</v>
      </c>
      <c r="P208" s="6">
        <f>COUNTIF(P2:P200, "ASO - F")</f>
        <v>0</v>
      </c>
      <c r="Q208" s="52"/>
      <c r="R208" s="52"/>
      <c r="S208" s="6">
        <f>COUNTIF(S2:S200, "Disturbance")</f>
        <v>0</v>
      </c>
      <c r="T208" s="6">
        <f>COUNTIF(T2:T200, "Disturbance")</f>
        <v>0</v>
      </c>
      <c r="Y208" s="6">
        <f>COUNTIF(X2:Y200, "Other")</f>
        <v>0</v>
      </c>
      <c r="AG208" s="6">
        <f>COUNTIF(AG2:AG200,"North")</f>
        <v>0</v>
      </c>
    </row>
    <row r="209" spans="2:33" s="6" customFormat="1" x14ac:dyDescent="0.45">
      <c r="B209" s="6">
        <f>COUNTIF(B4:B201, "=Saturday")</f>
        <v>0</v>
      </c>
      <c r="K209" s="45">
        <f ca="1">COUNTIFS(K2:K200,"&gt;80",K2:K200,"&lt;111")</f>
        <v>0</v>
      </c>
      <c r="N209" s="6">
        <f>COUNTIF(N2:N200,"Jonesville")</f>
        <v>0</v>
      </c>
      <c r="P209" s="6">
        <f>COUNTIF(P2:P200, "ASO - G")</f>
        <v>0</v>
      </c>
      <c r="Q209" s="52"/>
      <c r="R209" s="52"/>
      <c r="S209" s="6">
        <f>COUNTIF(S2:S200, "Domestic")</f>
        <v>0</v>
      </c>
      <c r="T209" s="6">
        <f>COUNTIF(T2:T200, "Domestic")</f>
        <v>0</v>
      </c>
      <c r="Y209" s="6">
        <f>COUNTIF(X2:Y200, "Personality")</f>
        <v>0</v>
      </c>
      <c r="AG209" s="6">
        <f>COUNTIF(AG2:AG200,"South")</f>
        <v>0</v>
      </c>
    </row>
    <row r="210" spans="2:33" s="6" customFormat="1" x14ac:dyDescent="0.45">
      <c r="K210" s="45"/>
      <c r="N210" s="6">
        <f>COUNTIF(N2:N200,"Lacrosse")</f>
        <v>0</v>
      </c>
      <c r="P210" s="6">
        <f>COUNTIF(P2:P200, "ASO - H")</f>
        <v>0</v>
      </c>
      <c r="Q210" s="52"/>
      <c r="R210" s="52"/>
      <c r="S210" s="6">
        <f>COUNTIF(S2:S200, "Medical Emergency")</f>
        <v>0</v>
      </c>
      <c r="T210" s="6">
        <f>COUNTIF(T2:T200, "Medical Emergency")</f>
        <v>0</v>
      </c>
      <c r="Y210" s="6">
        <f>COUNTIF(X2:Y200, "Schizophrenia")</f>
        <v>0</v>
      </c>
      <c r="AG210" s="6">
        <f>COUNTIF(AG2:AG200,"UF Health")</f>
        <v>0</v>
      </c>
    </row>
    <row r="211" spans="2:33" s="6" customFormat="1" x14ac:dyDescent="0.45">
      <c r="K211" s="45"/>
      <c r="N211" s="6">
        <f>COUNTIF(N2:N200,"Lochloosa")</f>
        <v>0</v>
      </c>
      <c r="P211" s="6">
        <f>COUNTIF(P2:P200, "ASO - I")</f>
        <v>0</v>
      </c>
      <c r="Q211" s="52"/>
      <c r="R211" s="52"/>
      <c r="S211" s="6">
        <f>COUNTIF(S2:S200, "Mental Health Crisis Situation ")</f>
        <v>0</v>
      </c>
      <c r="T211" s="6">
        <f>COUNTIF(T2:T200, "Mental Health Crisis Situation ")</f>
        <v>0</v>
      </c>
      <c r="Y211" s="6">
        <f>COUNTIF(X2:Y200, "Somatic")</f>
        <v>0</v>
      </c>
      <c r="AG211" s="6">
        <f>COUNTIF(AG2:AG200,"Baptist")</f>
        <v>0</v>
      </c>
    </row>
    <row r="212" spans="2:33" s="6" customFormat="1" x14ac:dyDescent="0.45">
      <c r="K212" s="45"/>
      <c r="N212" s="6">
        <f>COUNTIF(N2:N200,"Orange Heights")</f>
        <v>0</v>
      </c>
      <c r="P212" s="6">
        <f>COUNTIF(P2:P200, "ASO - J")</f>
        <v>0</v>
      </c>
      <c r="Q212" s="52"/>
      <c r="R212" s="52"/>
      <c r="S212" s="6">
        <f>COUNTIF(S2:S200, "Other")</f>
        <v>0</v>
      </c>
      <c r="T212" s="6">
        <f>COUNTIF(T2:T200, "Other")</f>
        <v>0</v>
      </c>
      <c r="Y212" s="6">
        <f>COUNTIF(X2:Y200, "Substance")</f>
        <v>0</v>
      </c>
      <c r="AG212" s="6">
        <f>COUNTIF(AG2:AG200,"Riverpoint")</f>
        <v>0</v>
      </c>
    </row>
    <row r="213" spans="2:33" s="6" customFormat="1" x14ac:dyDescent="0.45">
      <c r="K213" s="45"/>
      <c r="N213" s="6">
        <f>COUNTIF(N2:N200,"Micanopy")</f>
        <v>0</v>
      </c>
      <c r="P213" s="6">
        <f>COUNTIF(P2:P200, "ASO - M")</f>
        <v>0</v>
      </c>
      <c r="Q213" s="52"/>
      <c r="R213" s="52"/>
      <c r="S213" s="6">
        <f>COUNTIF(S2:S200, "S20")</f>
        <v>0</v>
      </c>
      <c r="T213" s="6">
        <f>COUNTIF(T2:T200, "S20")</f>
        <v>0</v>
      </c>
      <c r="Y213" s="6">
        <f>COUNTIF(X2:Y200, "Trauma")</f>
        <v>0</v>
      </c>
      <c r="AG213" s="6">
        <f>COUNTIF(AG2:AG200,"Wekiva")</f>
        <v>0</v>
      </c>
    </row>
    <row r="214" spans="2:33" s="6" customFormat="1" x14ac:dyDescent="0.45">
      <c r="K214" s="45"/>
      <c r="N214" s="6">
        <f>COUNTIF(N2:N200,"Monteocha")</f>
        <v>0</v>
      </c>
      <c r="P214" s="6">
        <f>COUNTIF(P2:P200, "GPD")</f>
        <v>0</v>
      </c>
      <c r="Q214" s="52"/>
      <c r="R214" s="52"/>
      <c r="S214" s="6">
        <f>COUNTIF(S2:S200, "Suicide Attempt")</f>
        <v>0</v>
      </c>
      <c r="T214" s="6">
        <f>COUNTIF(T2:T200, "Suicide Attempt")</f>
        <v>0</v>
      </c>
      <c r="Y214" s="6">
        <f>COUNTIF(X2:Y200, "Unknown")</f>
        <v>0</v>
      </c>
      <c r="AG214" s="6">
        <f>COUNTIF(AG2:AG200,"Memorial")</f>
        <v>0</v>
      </c>
    </row>
    <row r="215" spans="2:33" s="6" customFormat="1" x14ac:dyDescent="0.45">
      <c r="K215" s="45"/>
      <c r="N215" s="6">
        <f>COUNTIF(N2:N200,"Newberry")</f>
        <v>0</v>
      </c>
      <c r="P215" s="6">
        <f>COUNTIF(P2:P200, "Other")</f>
        <v>0</v>
      </c>
      <c r="Q215" s="52"/>
      <c r="R215" s="52"/>
      <c r="S215" s="6">
        <f>COUNTIF(S2:S200, "Suspicious Activity")</f>
        <v>0</v>
      </c>
      <c r="T215" s="6">
        <f>COUNTIF(T2:T200, "Suspicious Activity")</f>
        <v>0</v>
      </c>
      <c r="AG215" s="6">
        <f>COUNTIF(AG2:AG200,"Gateway")</f>
        <v>0</v>
      </c>
    </row>
    <row r="216" spans="2:33" s="6" customFormat="1" x14ac:dyDescent="0.45">
      <c r="K216" s="45"/>
      <c r="N216" s="6">
        <f>COUNTIF(N2:N200,"Waldo")</f>
        <v>0</v>
      </c>
      <c r="P216" s="6">
        <f>COUNTIF(P2:P200, "HSPD")</f>
        <v>0</v>
      </c>
      <c r="Q216" s="52"/>
      <c r="R216" s="52"/>
      <c r="S216" s="6">
        <f>COUNTIF(S2:S200, "Theft")</f>
        <v>0</v>
      </c>
      <c r="T216" s="6">
        <f>COUNTIF(T2:T200, "Theft")</f>
        <v>0</v>
      </c>
    </row>
    <row r="217" spans="2:33" s="6" customFormat="1" x14ac:dyDescent="0.45">
      <c r="K217" s="45"/>
      <c r="P217" s="6">
        <f>COUNTIF(P2:P200, "APD")</f>
        <v>0</v>
      </c>
      <c r="Q217" s="52"/>
      <c r="R217" s="52"/>
      <c r="S217" s="6">
        <f>COUNTIF(S2:S200, "Trespassing")</f>
        <v>0</v>
      </c>
      <c r="T217" s="6">
        <f>COUNTIF(T2:T200, "Trespassing")</f>
        <v>0</v>
      </c>
    </row>
    <row r="218" spans="2:33" s="6" customFormat="1" x14ac:dyDescent="0.45">
      <c r="K218" s="45"/>
      <c r="P218" s="6">
        <f>COUNTIF(P2:P200, "UPD")</f>
        <v>0</v>
      </c>
      <c r="Q218" s="52"/>
      <c r="R218" s="52"/>
      <c r="S218" s="6">
        <f>COUNTIF(S2:S200, "Well Being Check")</f>
        <v>0</v>
      </c>
      <c r="T218" s="6">
        <f>COUNTIF(T2:T200, "Well Being Check")</f>
        <v>0</v>
      </c>
    </row>
    <row r="219" spans="2:33" s="6" customFormat="1" x14ac:dyDescent="0.45">
      <c r="K219" s="45"/>
      <c r="P219" s="6">
        <f>COUNTIF(P2:P200, "VA")</f>
        <v>0</v>
      </c>
      <c r="Q219" s="52"/>
      <c r="R219" s="52"/>
    </row>
    <row r="220" spans="2:33" x14ac:dyDescent="0.45">
      <c r="N220" s="6"/>
    </row>
  </sheetData>
  <conditionalFormatting sqref="AF1 AF201:AF1048576">
    <cfRule type="containsText" priority="3" operator="containsText" text="BA / MA (LEO)">
      <formula>NOT(ISERROR(SEARCH("BA / MA (LEO)",AF1)))</formula>
    </cfRule>
  </conditionalFormatting>
  <conditionalFormatting sqref="AF2:AF200">
    <cfRule type="containsText" dxfId="6" priority="1" operator="containsText" text="BA / MA (LEO)">
      <formula>NOT(ISERROR(SEARCH("BA / MA (LEO)",AF2)))</formula>
    </cfRule>
    <cfRule type="containsText" priority="2" operator="containsText" text="BA / MA (LEO)">
      <formula>NOT(ISERROR(SEARCH("BA / MA (LEO)",AF2)))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3">
        <x14:dataValidation type="list" allowBlank="1" showInputMessage="1" showErrorMessage="1" xr:uid="{00000000-0002-0000-0600-000000000000}">
          <x14:formula1>
            <xm:f>'Statistics &amp; Lists'!$B$267:$B$269</xm:f>
          </x14:formula1>
          <xm:sqref>AJ2:AJ200</xm:sqref>
        </x14:dataValidation>
        <x14:dataValidation type="list" allowBlank="1" showInputMessage="1" showErrorMessage="1" xr:uid="{00000000-0002-0000-0600-000001000000}">
          <x14:formula1>
            <xm:f>'Statistics &amp; Lists'!$B$262:$B$264</xm:f>
          </x14:formula1>
          <xm:sqref>AI2:AI200</xm:sqref>
        </x14:dataValidation>
        <x14:dataValidation type="list" allowBlank="1" showInputMessage="1" showErrorMessage="1" xr:uid="{00000000-0002-0000-0600-000002000000}">
          <x14:formula1>
            <xm:f>'Statistics &amp; Lists'!$B$257:$B$259</xm:f>
          </x14:formula1>
          <xm:sqref>AH2:AH200</xm:sqref>
        </x14:dataValidation>
        <x14:dataValidation type="list" allowBlank="1" showInputMessage="1" showErrorMessage="1" xr:uid="{00000000-0002-0000-0600-000003000000}">
          <x14:formula1>
            <xm:f>'Statistics &amp; Lists'!$B$242:$B$254</xm:f>
          </x14:formula1>
          <xm:sqref>AG2:AG200</xm:sqref>
        </x14:dataValidation>
        <x14:dataValidation type="list" allowBlank="1" showInputMessage="1" showErrorMessage="1" xr:uid="{00000000-0002-0000-0600-000004000000}">
          <x14:formula1>
            <xm:f>'Statistics &amp; Lists'!$B$236:$B$239</xm:f>
          </x14:formula1>
          <xm:sqref>AF2:AF200</xm:sqref>
        </x14:dataValidation>
        <x14:dataValidation type="list" allowBlank="1" showInputMessage="1" showErrorMessage="1" xr:uid="{00000000-0002-0000-0600-000005000000}">
          <x14:formula1>
            <xm:f>'Statistics &amp; Lists'!$B$231:$B$233</xm:f>
          </x14:formula1>
          <xm:sqref>AE2:AE200</xm:sqref>
        </x14:dataValidation>
        <x14:dataValidation type="list" allowBlank="1" showInputMessage="1" showErrorMessage="1" xr:uid="{00000000-0002-0000-0600-000006000000}">
          <x14:formula1>
            <xm:f>'Statistics &amp; Lists'!$B$226:$B$228</xm:f>
          </x14:formula1>
          <xm:sqref>AD2:AD200</xm:sqref>
        </x14:dataValidation>
        <x14:dataValidation type="list" allowBlank="1" showInputMessage="1" showErrorMessage="1" xr:uid="{00000000-0002-0000-0600-000007000000}">
          <x14:formula1>
            <xm:f>'Statistics &amp; Lists'!$B$221:$B$223</xm:f>
          </x14:formula1>
          <xm:sqref>AC2:AC200</xm:sqref>
        </x14:dataValidation>
        <x14:dataValidation type="list" allowBlank="1" showInputMessage="1" showErrorMessage="1" xr:uid="{00000000-0002-0000-0600-000008000000}">
          <x14:formula1>
            <xm:f>'Statistics &amp; Lists'!$B$216:$B$218</xm:f>
          </x14:formula1>
          <xm:sqref>AA2:AA200</xm:sqref>
        </x14:dataValidation>
        <x14:dataValidation type="list" allowBlank="1" showInputMessage="1" showErrorMessage="1" xr:uid="{00000000-0002-0000-0600-000009000000}">
          <x14:formula1>
            <xm:f>'Statistics &amp; Lists'!$B$211:$B$213</xm:f>
          </x14:formula1>
          <xm:sqref>Z2:Z200</xm:sqref>
        </x14:dataValidation>
        <x14:dataValidation type="list" allowBlank="1" showInputMessage="1" showErrorMessage="1" xr:uid="{00000000-0002-0000-0600-00000A000000}">
          <x14:formula1>
            <xm:f>'Statistics &amp; Lists'!$B$197:$B$208</xm:f>
          </x14:formula1>
          <xm:sqref>X2:Y200</xm:sqref>
        </x14:dataValidation>
        <x14:dataValidation type="list" allowBlank="1" showInputMessage="1" showErrorMessage="1" xr:uid="{00000000-0002-0000-0600-00000B000000}">
          <x14:formula1>
            <xm:f>'Statistics &amp; Lists'!$B$157:$B$172</xm:f>
          </x14:formula1>
          <xm:sqref>T2:T200</xm:sqref>
        </x14:dataValidation>
        <x14:dataValidation type="list" allowBlank="1" showInputMessage="1" showErrorMessage="1" xr:uid="{00000000-0002-0000-0600-00000C000000}">
          <x14:formula1>
            <xm:f>'Statistics &amp; Lists'!$B$139:$B$154</xm:f>
          </x14:formula1>
          <xm:sqref>S2:S200</xm:sqref>
        </x14:dataValidation>
        <x14:dataValidation type="list" allowBlank="1" showInputMessage="1" showErrorMessage="1" xr:uid="{00000000-0002-0000-0600-00000D000000}">
          <x14:formula1>
            <xm:f>'Statistics &amp; Lists'!$A$102:$A$136</xm:f>
          </x14:formula1>
          <xm:sqref>P2:P200</xm:sqref>
        </x14:dataValidation>
        <x14:dataValidation type="list" allowBlank="1" showInputMessage="1" showErrorMessage="1" xr:uid="{00000000-0002-0000-0600-00000E000000}">
          <x14:formula1>
            <xm:f>'Statistics &amp; Lists'!$B$96:$B$99</xm:f>
          </x14:formula1>
          <xm:sqref>O2:O200</xm:sqref>
        </x14:dataValidation>
        <x14:dataValidation type="list" allowBlank="1" showInputMessage="1" showErrorMessage="1" xr:uid="{00000000-0002-0000-0600-00000F000000}">
          <x14:formula1>
            <xm:f>'Statistics &amp; Lists'!$B$80:$B$93</xm:f>
          </x14:formula1>
          <xm:sqref>N2:N200</xm:sqref>
        </x14:dataValidation>
        <x14:dataValidation type="list" allowBlank="1" showInputMessage="1" showErrorMessage="1" xr:uid="{00000000-0002-0000-0600-000010000000}">
          <x14:formula1>
            <xm:f>'Statistics &amp; Lists'!$B$75:$B$77</xm:f>
          </x14:formula1>
          <xm:sqref>W2:W200</xm:sqref>
        </x14:dataValidation>
        <x14:dataValidation type="list" allowBlank="1" showInputMessage="1" showErrorMessage="1" xr:uid="{00000000-0002-0000-0600-000011000000}">
          <x14:formula1>
            <xm:f>'Statistics &amp; Lists'!$B$70:$B$72</xm:f>
          </x14:formula1>
          <xm:sqref>V2:V200</xm:sqref>
        </x14:dataValidation>
        <x14:dataValidation type="list" allowBlank="1" showInputMessage="1" showErrorMessage="1" xr:uid="{00000000-0002-0000-0600-000012000000}">
          <x14:formula1>
            <xm:f>'Statistics &amp; Lists'!$B$65:$B$67</xm:f>
          </x14:formula1>
          <xm:sqref>U2:U200</xm:sqref>
        </x14:dataValidation>
        <x14:dataValidation type="list" allowBlank="1" showInputMessage="1" showErrorMessage="1" xr:uid="{00000000-0002-0000-0600-000013000000}">
          <x14:formula1>
            <xm:f>'Statistics &amp; Lists'!$B$46:$B$48</xm:f>
          </x14:formula1>
          <xm:sqref>M2:M200</xm:sqref>
        </x14:dataValidation>
        <x14:dataValidation type="list" allowBlank="1" showInputMessage="1" showErrorMessage="1" xr:uid="{00000000-0002-0000-0600-000014000000}">
          <x14:formula1>
            <xm:f>'Statistics &amp; Lists'!$B$33:$B$37</xm:f>
          </x14:formula1>
          <xm:sqref>L2:L200</xm:sqref>
        </x14:dataValidation>
        <x14:dataValidation type="list" allowBlank="1" showInputMessage="1" showErrorMessage="1" xr:uid="{00000000-0002-0000-0600-000015000000}">
          <x14:formula1>
            <xm:f>'Statistics &amp; Lists'!$B$26:$B$31</xm:f>
          </x14:formula1>
          <xm:sqref>C2:C200</xm:sqref>
        </x14:dataValidation>
        <x14:dataValidation type="list" allowBlank="1" showInputMessage="1" showErrorMessage="1" xr:uid="{00000000-0002-0000-0600-000016000000}">
          <x14:formula1>
            <xm:f>'Statistics &amp; Lists'!$B$8:$B$14</xm:f>
          </x14:formula1>
          <xm:sqref>B2:B200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220"/>
  <sheetViews>
    <sheetView workbookViewId="0">
      <pane ySplit="1" topLeftCell="A2" activePane="bottomLeft" state="frozen"/>
      <selection activeCell="E1" sqref="E1"/>
      <selection pane="bottomLeft" activeCell="G2" sqref="G2:J2"/>
    </sheetView>
  </sheetViews>
  <sheetFormatPr defaultColWidth="9.19921875" defaultRowHeight="14.25" x14ac:dyDescent="0.45"/>
  <cols>
    <col min="1" max="1" width="17" style="4" customWidth="1"/>
    <col min="2" max="2" width="14.73046875" style="4" customWidth="1"/>
    <col min="3" max="3" width="17" style="4" customWidth="1"/>
    <col min="4" max="4" width="16.73046875" style="4" hidden="1" customWidth="1"/>
    <col min="5" max="5" width="14.46484375" style="4" customWidth="1"/>
    <col min="6" max="6" width="25.265625" style="4" customWidth="1"/>
    <col min="7" max="8" width="14.46484375" style="4" customWidth="1"/>
    <col min="9" max="9" width="9.73046875" style="4" hidden="1" customWidth="1"/>
    <col min="10" max="10" width="9.73046875" style="4" bestFit="1" customWidth="1"/>
    <col min="11" max="11" width="9.19921875" style="46"/>
    <col min="12" max="14" width="9.19921875" style="4"/>
    <col min="15" max="15" width="11.53125" style="4" customWidth="1"/>
    <col min="16" max="16" width="13.265625" style="4" customWidth="1"/>
    <col min="17" max="18" width="9.19921875" style="49"/>
    <col min="19" max="19" width="18.265625" style="4" hidden="1" customWidth="1"/>
    <col min="20" max="20" width="18.73046875" style="4" customWidth="1"/>
    <col min="21" max="21" width="9.19921875" style="4"/>
    <col min="22" max="22" width="9.796875" style="4" customWidth="1"/>
    <col min="23" max="23" width="9.19921875" style="4"/>
    <col min="24" max="25" width="27.59765625" style="4" customWidth="1"/>
    <col min="26" max="26" width="13.46484375" style="4" customWidth="1"/>
    <col min="27" max="27" width="11.796875" style="4" customWidth="1"/>
    <col min="28" max="28" width="13.46484375" style="4" customWidth="1"/>
    <col min="29" max="31" width="9.19921875" style="4"/>
    <col min="32" max="32" width="17.33203125" style="4" customWidth="1"/>
    <col min="33" max="35" width="9.19921875" style="4"/>
    <col min="36" max="36" width="14.19921875" style="4" customWidth="1"/>
    <col min="37" max="37" width="9.19921875" style="4"/>
    <col min="38" max="38" width="27.265625" style="4" customWidth="1"/>
    <col min="39" max="16384" width="9.19921875" style="4"/>
  </cols>
  <sheetData>
    <row r="1" spans="1:38" ht="57" x14ac:dyDescent="0.45">
      <c r="A1" s="2" t="s">
        <v>216</v>
      </c>
      <c r="B1" s="2" t="s">
        <v>0</v>
      </c>
      <c r="C1" s="2" t="s">
        <v>226</v>
      </c>
      <c r="D1" s="2" t="s">
        <v>211</v>
      </c>
      <c r="E1" s="3" t="s">
        <v>217</v>
      </c>
      <c r="F1" s="3" t="s">
        <v>300</v>
      </c>
      <c r="G1" s="3" t="s">
        <v>298</v>
      </c>
      <c r="H1" s="3" t="s">
        <v>299</v>
      </c>
      <c r="I1" s="3" t="s">
        <v>218</v>
      </c>
      <c r="J1" s="2" t="s">
        <v>219</v>
      </c>
      <c r="K1" s="42" t="s">
        <v>220</v>
      </c>
      <c r="L1" s="2" t="s">
        <v>221</v>
      </c>
      <c r="M1" s="2" t="s">
        <v>222</v>
      </c>
      <c r="N1" s="3" t="s">
        <v>151</v>
      </c>
      <c r="O1" s="3" t="s">
        <v>227</v>
      </c>
      <c r="P1" s="3" t="s">
        <v>264</v>
      </c>
      <c r="Q1" s="47" t="s">
        <v>228</v>
      </c>
      <c r="R1" s="47" t="s">
        <v>229</v>
      </c>
      <c r="S1" s="3" t="s">
        <v>270</v>
      </c>
      <c r="T1" s="3" t="s">
        <v>271</v>
      </c>
      <c r="U1" s="3" t="s">
        <v>223</v>
      </c>
      <c r="V1" s="3" t="s">
        <v>224</v>
      </c>
      <c r="W1" s="3" t="s">
        <v>225</v>
      </c>
      <c r="X1" s="3" t="s">
        <v>230</v>
      </c>
      <c r="Y1" s="3" t="s">
        <v>230</v>
      </c>
      <c r="Z1" s="3" t="s">
        <v>231</v>
      </c>
      <c r="AA1" s="3" t="s">
        <v>232</v>
      </c>
      <c r="AB1" s="3" t="s">
        <v>233</v>
      </c>
      <c r="AC1" s="3" t="s">
        <v>234</v>
      </c>
      <c r="AD1" s="3" t="s">
        <v>235</v>
      </c>
      <c r="AE1" s="3" t="s">
        <v>236</v>
      </c>
      <c r="AF1" s="3" t="s">
        <v>274</v>
      </c>
      <c r="AG1" s="3" t="s">
        <v>275</v>
      </c>
      <c r="AH1" s="3" t="s">
        <v>237</v>
      </c>
      <c r="AI1" s="3" t="s">
        <v>238</v>
      </c>
      <c r="AJ1" s="3" t="s">
        <v>276</v>
      </c>
      <c r="AK1" s="3" t="s">
        <v>277</v>
      </c>
      <c r="AL1" s="3" t="s">
        <v>239</v>
      </c>
    </row>
    <row r="2" spans="1:38" s="53" customFormat="1" x14ac:dyDescent="0.45">
      <c r="D2" s="53">
        <f t="shared" ref="D2:D65" si="0">COUNTIF($F$2:$F$200,F3)</f>
        <v>199</v>
      </c>
      <c r="F2" s="53" t="str">
        <f>CONCATENATE(G2," , ",H2)</f>
        <v xml:space="preserve"> , </v>
      </c>
      <c r="I2" s="54"/>
      <c r="J2" s="54"/>
      <c r="K2" s="55">
        <f>(I2-J2)/365.25</f>
        <v>0</v>
      </c>
      <c r="Q2" s="56"/>
      <c r="R2" s="56"/>
    </row>
    <row r="3" spans="1:38" s="8" customFormat="1" x14ac:dyDescent="0.45">
      <c r="D3" s="8">
        <f t="shared" si="0"/>
        <v>199</v>
      </c>
      <c r="F3" s="53" t="str">
        <f t="shared" ref="F3:F66" si="1">CONCATENATE(G3," , ",H3)</f>
        <v xml:space="preserve"> , </v>
      </c>
      <c r="I3" s="57">
        <f t="shared" ref="I3:I66" ca="1" si="2">TODAY()</f>
        <v>44131</v>
      </c>
      <c r="K3" s="58">
        <f t="shared" ref="K3:K66" ca="1" si="3">(I3-J3)/365.25</f>
        <v>120.82409308692677</v>
      </c>
      <c r="Q3" s="50"/>
      <c r="R3" s="50"/>
    </row>
    <row r="4" spans="1:38" s="53" customFormat="1" x14ac:dyDescent="0.45">
      <c r="D4" s="53">
        <f t="shared" si="0"/>
        <v>199</v>
      </c>
      <c r="F4" s="53" t="str">
        <f t="shared" si="1"/>
        <v xml:space="preserve"> , </v>
      </c>
      <c r="I4" s="54">
        <f t="shared" ca="1" si="2"/>
        <v>44131</v>
      </c>
      <c r="K4" s="55">
        <f t="shared" ca="1" si="3"/>
        <v>120.82409308692677</v>
      </c>
      <c r="Q4" s="56"/>
      <c r="R4" s="56"/>
    </row>
    <row r="5" spans="1:38" s="8" customFormat="1" x14ac:dyDescent="0.45">
      <c r="D5" s="8">
        <f t="shared" si="0"/>
        <v>199</v>
      </c>
      <c r="F5" s="53" t="str">
        <f t="shared" si="1"/>
        <v xml:space="preserve"> , </v>
      </c>
      <c r="I5" s="57">
        <f t="shared" ca="1" si="2"/>
        <v>44131</v>
      </c>
      <c r="K5" s="58">
        <f t="shared" ca="1" si="3"/>
        <v>120.82409308692677</v>
      </c>
      <c r="Q5" s="50"/>
      <c r="R5" s="50"/>
    </row>
    <row r="6" spans="1:38" s="53" customFormat="1" x14ac:dyDescent="0.45">
      <c r="D6" s="53">
        <f t="shared" si="0"/>
        <v>199</v>
      </c>
      <c r="F6" s="53" t="str">
        <f t="shared" si="1"/>
        <v xml:space="preserve"> , </v>
      </c>
      <c r="I6" s="54">
        <f t="shared" ca="1" si="2"/>
        <v>44131</v>
      </c>
      <c r="K6" s="55">
        <f t="shared" ca="1" si="3"/>
        <v>120.82409308692677</v>
      </c>
      <c r="Q6" s="56"/>
      <c r="R6" s="56"/>
    </row>
    <row r="7" spans="1:38" s="8" customFormat="1" x14ac:dyDescent="0.45">
      <c r="D7" s="8">
        <f t="shared" si="0"/>
        <v>199</v>
      </c>
      <c r="F7" s="53" t="str">
        <f t="shared" si="1"/>
        <v xml:space="preserve"> , </v>
      </c>
      <c r="I7" s="57">
        <f t="shared" ca="1" si="2"/>
        <v>44131</v>
      </c>
      <c r="K7" s="58">
        <f t="shared" ca="1" si="3"/>
        <v>120.82409308692677</v>
      </c>
      <c r="Q7" s="50"/>
      <c r="R7" s="50"/>
    </row>
    <row r="8" spans="1:38" s="53" customFormat="1" x14ac:dyDescent="0.45">
      <c r="D8" s="53">
        <f t="shared" si="0"/>
        <v>199</v>
      </c>
      <c r="F8" s="53" t="str">
        <f t="shared" si="1"/>
        <v xml:space="preserve"> , </v>
      </c>
      <c r="I8" s="54">
        <f t="shared" ca="1" si="2"/>
        <v>44131</v>
      </c>
      <c r="K8" s="55">
        <f t="shared" ca="1" si="3"/>
        <v>120.82409308692677</v>
      </c>
      <c r="Q8" s="56"/>
      <c r="R8" s="56"/>
    </row>
    <row r="9" spans="1:38" s="8" customFormat="1" x14ac:dyDescent="0.45">
      <c r="D9" s="8">
        <f t="shared" si="0"/>
        <v>199</v>
      </c>
      <c r="F9" s="53" t="str">
        <f t="shared" si="1"/>
        <v xml:space="preserve"> , </v>
      </c>
      <c r="I9" s="57">
        <f t="shared" ca="1" si="2"/>
        <v>44131</v>
      </c>
      <c r="K9" s="58">
        <f t="shared" ca="1" si="3"/>
        <v>120.82409308692677</v>
      </c>
      <c r="Q9" s="50"/>
      <c r="R9" s="50"/>
    </row>
    <row r="10" spans="1:38" s="53" customFormat="1" x14ac:dyDescent="0.45">
      <c r="D10" s="53">
        <f t="shared" si="0"/>
        <v>199</v>
      </c>
      <c r="F10" s="53" t="str">
        <f t="shared" si="1"/>
        <v xml:space="preserve"> , </v>
      </c>
      <c r="I10" s="54">
        <f t="shared" ca="1" si="2"/>
        <v>44131</v>
      </c>
      <c r="K10" s="55">
        <f t="shared" ca="1" si="3"/>
        <v>120.82409308692677</v>
      </c>
      <c r="Q10" s="56"/>
      <c r="R10" s="56"/>
    </row>
    <row r="11" spans="1:38" s="8" customFormat="1" x14ac:dyDescent="0.45">
      <c r="D11" s="8">
        <f t="shared" si="0"/>
        <v>199</v>
      </c>
      <c r="F11" s="53" t="str">
        <f t="shared" si="1"/>
        <v xml:space="preserve"> , </v>
      </c>
      <c r="I11" s="57">
        <f t="shared" ca="1" si="2"/>
        <v>44131</v>
      </c>
      <c r="K11" s="58">
        <f t="shared" ca="1" si="3"/>
        <v>120.82409308692677</v>
      </c>
      <c r="Q11" s="50"/>
      <c r="R11" s="50"/>
    </row>
    <row r="12" spans="1:38" s="53" customFormat="1" x14ac:dyDescent="0.45">
      <c r="D12" s="53">
        <f t="shared" si="0"/>
        <v>199</v>
      </c>
      <c r="F12" s="53" t="str">
        <f t="shared" si="1"/>
        <v xml:space="preserve"> , </v>
      </c>
      <c r="I12" s="54">
        <f t="shared" ca="1" si="2"/>
        <v>44131</v>
      </c>
      <c r="K12" s="55">
        <f t="shared" ca="1" si="3"/>
        <v>120.82409308692677</v>
      </c>
      <c r="Q12" s="56"/>
      <c r="R12" s="56"/>
    </row>
    <row r="13" spans="1:38" s="8" customFormat="1" x14ac:dyDescent="0.45">
      <c r="D13" s="8">
        <f t="shared" si="0"/>
        <v>199</v>
      </c>
      <c r="F13" s="53" t="str">
        <f t="shared" si="1"/>
        <v xml:space="preserve"> , </v>
      </c>
      <c r="I13" s="57">
        <f t="shared" ca="1" si="2"/>
        <v>44131</v>
      </c>
      <c r="K13" s="58">
        <f t="shared" ca="1" si="3"/>
        <v>120.82409308692677</v>
      </c>
      <c r="Q13" s="50"/>
      <c r="R13" s="50"/>
    </row>
    <row r="14" spans="1:38" s="53" customFormat="1" x14ac:dyDescent="0.45">
      <c r="D14" s="53">
        <f t="shared" si="0"/>
        <v>199</v>
      </c>
      <c r="F14" s="53" t="str">
        <f t="shared" si="1"/>
        <v xml:space="preserve"> , </v>
      </c>
      <c r="I14" s="54">
        <f t="shared" ca="1" si="2"/>
        <v>44131</v>
      </c>
      <c r="K14" s="55">
        <f t="shared" ca="1" si="3"/>
        <v>120.82409308692677</v>
      </c>
      <c r="Q14" s="56"/>
      <c r="R14" s="56"/>
    </row>
    <row r="15" spans="1:38" s="8" customFormat="1" x14ac:dyDescent="0.45">
      <c r="D15" s="8">
        <f t="shared" si="0"/>
        <v>199</v>
      </c>
      <c r="F15" s="53" t="str">
        <f t="shared" si="1"/>
        <v xml:space="preserve"> , </v>
      </c>
      <c r="I15" s="57">
        <f t="shared" ca="1" si="2"/>
        <v>44131</v>
      </c>
      <c r="K15" s="58">
        <f t="shared" ca="1" si="3"/>
        <v>120.82409308692677</v>
      </c>
      <c r="Q15" s="50"/>
      <c r="R15" s="50"/>
    </row>
    <row r="16" spans="1:38" s="5" customFormat="1" x14ac:dyDescent="0.45">
      <c r="D16" s="53">
        <f t="shared" si="0"/>
        <v>199</v>
      </c>
      <c r="F16" s="53" t="str">
        <f t="shared" si="1"/>
        <v xml:space="preserve"> , </v>
      </c>
      <c r="I16" s="7">
        <f t="shared" ca="1" si="2"/>
        <v>44131</v>
      </c>
      <c r="K16" s="43">
        <f t="shared" ca="1" si="3"/>
        <v>120.82409308692677</v>
      </c>
      <c r="Q16" s="48"/>
      <c r="R16" s="48"/>
    </row>
    <row r="17" spans="4:18" s="8" customFormat="1" x14ac:dyDescent="0.45">
      <c r="D17" s="8">
        <f t="shared" si="0"/>
        <v>199</v>
      </c>
      <c r="F17" s="53" t="str">
        <f t="shared" si="1"/>
        <v xml:space="preserve"> , </v>
      </c>
      <c r="I17" s="57">
        <f t="shared" ca="1" si="2"/>
        <v>44131</v>
      </c>
      <c r="K17" s="58">
        <f t="shared" ca="1" si="3"/>
        <v>120.82409308692677</v>
      </c>
      <c r="Q17" s="50"/>
      <c r="R17" s="50"/>
    </row>
    <row r="18" spans="4:18" s="5" customFormat="1" x14ac:dyDescent="0.45">
      <c r="D18" s="53">
        <f t="shared" si="0"/>
        <v>199</v>
      </c>
      <c r="F18" s="53" t="str">
        <f t="shared" si="1"/>
        <v xml:space="preserve"> , </v>
      </c>
      <c r="I18" s="7">
        <f t="shared" ca="1" si="2"/>
        <v>44131</v>
      </c>
      <c r="K18" s="43">
        <f t="shared" ca="1" si="3"/>
        <v>120.82409308692677</v>
      </c>
      <c r="Q18" s="48"/>
      <c r="R18" s="48"/>
    </row>
    <row r="19" spans="4:18" s="8" customFormat="1" x14ac:dyDescent="0.45">
      <c r="D19" s="53">
        <f t="shared" si="0"/>
        <v>199</v>
      </c>
      <c r="F19" s="53" t="str">
        <f t="shared" si="1"/>
        <v xml:space="preserve"> , </v>
      </c>
      <c r="I19" s="57">
        <f t="shared" ca="1" si="2"/>
        <v>44131</v>
      </c>
      <c r="K19" s="58">
        <f t="shared" ca="1" si="3"/>
        <v>120.82409308692677</v>
      </c>
      <c r="Q19" s="50"/>
      <c r="R19" s="50"/>
    </row>
    <row r="20" spans="4:18" s="5" customFormat="1" x14ac:dyDescent="0.45">
      <c r="D20" s="53">
        <f t="shared" si="0"/>
        <v>199</v>
      </c>
      <c r="F20" s="53" t="str">
        <f t="shared" si="1"/>
        <v xml:space="preserve"> , </v>
      </c>
      <c r="I20" s="7">
        <f t="shared" ca="1" si="2"/>
        <v>44131</v>
      </c>
      <c r="K20" s="43">
        <f t="shared" ca="1" si="3"/>
        <v>120.82409308692677</v>
      </c>
      <c r="Q20" s="48"/>
      <c r="R20" s="48"/>
    </row>
    <row r="21" spans="4:18" s="8" customFormat="1" x14ac:dyDescent="0.45">
      <c r="D21" s="53">
        <f t="shared" si="0"/>
        <v>199</v>
      </c>
      <c r="F21" s="53" t="str">
        <f t="shared" si="1"/>
        <v xml:space="preserve"> , </v>
      </c>
      <c r="I21" s="57">
        <f t="shared" ca="1" si="2"/>
        <v>44131</v>
      </c>
      <c r="K21" s="58">
        <f t="shared" ca="1" si="3"/>
        <v>120.82409308692677</v>
      </c>
      <c r="Q21" s="50"/>
      <c r="R21" s="50"/>
    </row>
    <row r="22" spans="4:18" s="5" customFormat="1" x14ac:dyDescent="0.45">
      <c r="D22" s="53">
        <f t="shared" si="0"/>
        <v>199</v>
      </c>
      <c r="F22" s="53" t="str">
        <f t="shared" si="1"/>
        <v xml:space="preserve"> , </v>
      </c>
      <c r="I22" s="7">
        <f t="shared" ca="1" si="2"/>
        <v>44131</v>
      </c>
      <c r="K22" s="43">
        <f t="shared" ca="1" si="3"/>
        <v>120.82409308692677</v>
      </c>
      <c r="Q22" s="48"/>
      <c r="R22" s="48"/>
    </row>
    <row r="23" spans="4:18" s="8" customFormat="1" x14ac:dyDescent="0.45">
      <c r="D23" s="53">
        <f t="shared" si="0"/>
        <v>199</v>
      </c>
      <c r="F23" s="53" t="str">
        <f t="shared" si="1"/>
        <v xml:space="preserve"> , </v>
      </c>
      <c r="I23" s="57">
        <f t="shared" ca="1" si="2"/>
        <v>44131</v>
      </c>
      <c r="K23" s="58">
        <f t="shared" ca="1" si="3"/>
        <v>120.82409308692677</v>
      </c>
      <c r="Q23" s="50"/>
      <c r="R23" s="50"/>
    </row>
    <row r="24" spans="4:18" s="5" customFormat="1" x14ac:dyDescent="0.45">
      <c r="D24" s="53">
        <f t="shared" si="0"/>
        <v>199</v>
      </c>
      <c r="F24" s="53" t="str">
        <f t="shared" si="1"/>
        <v xml:space="preserve"> , </v>
      </c>
      <c r="I24" s="7">
        <f t="shared" ca="1" si="2"/>
        <v>44131</v>
      </c>
      <c r="K24" s="43">
        <f t="shared" ca="1" si="3"/>
        <v>120.82409308692677</v>
      </c>
      <c r="Q24" s="48"/>
      <c r="R24" s="48"/>
    </row>
    <row r="25" spans="4:18" s="8" customFormat="1" x14ac:dyDescent="0.45">
      <c r="D25" s="53">
        <f t="shared" si="0"/>
        <v>199</v>
      </c>
      <c r="F25" s="53" t="str">
        <f t="shared" si="1"/>
        <v xml:space="preserve"> , </v>
      </c>
      <c r="I25" s="57">
        <f t="shared" ca="1" si="2"/>
        <v>44131</v>
      </c>
      <c r="K25" s="58">
        <f t="shared" ca="1" si="3"/>
        <v>120.82409308692677</v>
      </c>
      <c r="Q25" s="50"/>
      <c r="R25" s="50"/>
    </row>
    <row r="26" spans="4:18" s="5" customFormat="1" x14ac:dyDescent="0.45">
      <c r="D26" s="53">
        <f t="shared" si="0"/>
        <v>199</v>
      </c>
      <c r="F26" s="53" t="str">
        <f t="shared" si="1"/>
        <v xml:space="preserve"> , </v>
      </c>
      <c r="I26" s="7">
        <f t="shared" ca="1" si="2"/>
        <v>44131</v>
      </c>
      <c r="K26" s="43">
        <f t="shared" ca="1" si="3"/>
        <v>120.82409308692677</v>
      </c>
      <c r="Q26" s="48"/>
      <c r="R26" s="48"/>
    </row>
    <row r="27" spans="4:18" s="8" customFormat="1" x14ac:dyDescent="0.45">
      <c r="D27" s="53">
        <f t="shared" si="0"/>
        <v>199</v>
      </c>
      <c r="F27" s="53" t="str">
        <f t="shared" si="1"/>
        <v xml:space="preserve"> , </v>
      </c>
      <c r="I27" s="57">
        <f t="shared" ca="1" si="2"/>
        <v>44131</v>
      </c>
      <c r="K27" s="58">
        <f t="shared" ca="1" si="3"/>
        <v>120.82409308692677</v>
      </c>
      <c r="Q27" s="50"/>
      <c r="R27" s="50"/>
    </row>
    <row r="28" spans="4:18" s="5" customFormat="1" x14ac:dyDescent="0.45">
      <c r="D28" s="53">
        <f t="shared" si="0"/>
        <v>199</v>
      </c>
      <c r="F28" s="53" t="str">
        <f t="shared" si="1"/>
        <v xml:space="preserve"> , </v>
      </c>
      <c r="I28" s="7">
        <f t="shared" ca="1" si="2"/>
        <v>44131</v>
      </c>
      <c r="K28" s="43">
        <f t="shared" ca="1" si="3"/>
        <v>120.82409308692677</v>
      </c>
      <c r="Q28" s="48"/>
      <c r="R28" s="48"/>
    </row>
    <row r="29" spans="4:18" s="8" customFormat="1" x14ac:dyDescent="0.45">
      <c r="D29" s="53">
        <f t="shared" si="0"/>
        <v>199</v>
      </c>
      <c r="F29" s="53" t="str">
        <f t="shared" si="1"/>
        <v xml:space="preserve"> , </v>
      </c>
      <c r="I29" s="57">
        <f t="shared" ca="1" si="2"/>
        <v>44131</v>
      </c>
      <c r="K29" s="58">
        <f t="shared" ca="1" si="3"/>
        <v>120.82409308692677</v>
      </c>
      <c r="Q29" s="50"/>
      <c r="R29" s="50"/>
    </row>
    <row r="30" spans="4:18" s="5" customFormat="1" x14ac:dyDescent="0.45">
      <c r="D30" s="53">
        <f t="shared" si="0"/>
        <v>199</v>
      </c>
      <c r="F30" s="53" t="str">
        <f t="shared" si="1"/>
        <v xml:space="preserve"> , </v>
      </c>
      <c r="I30" s="7">
        <f t="shared" ca="1" si="2"/>
        <v>44131</v>
      </c>
      <c r="K30" s="43">
        <f t="shared" ca="1" si="3"/>
        <v>120.82409308692677</v>
      </c>
      <c r="Q30" s="48"/>
      <c r="R30" s="48"/>
    </row>
    <row r="31" spans="4:18" s="8" customFormat="1" x14ac:dyDescent="0.45">
      <c r="D31" s="53">
        <f t="shared" si="0"/>
        <v>199</v>
      </c>
      <c r="F31" s="53" t="str">
        <f t="shared" si="1"/>
        <v xml:space="preserve"> , </v>
      </c>
      <c r="I31" s="57">
        <f ca="1">TODAY()</f>
        <v>44131</v>
      </c>
      <c r="K31" s="58">
        <f t="shared" ca="1" si="3"/>
        <v>120.82409308692677</v>
      </c>
      <c r="Q31" s="50"/>
      <c r="R31" s="50"/>
    </row>
    <row r="32" spans="4:18" s="5" customFormat="1" x14ac:dyDescent="0.45">
      <c r="D32" s="53">
        <f t="shared" si="0"/>
        <v>199</v>
      </c>
      <c r="F32" s="53" t="str">
        <f t="shared" si="1"/>
        <v xml:space="preserve"> , </v>
      </c>
      <c r="I32" s="7">
        <f t="shared" ca="1" si="2"/>
        <v>44131</v>
      </c>
      <c r="K32" s="43">
        <f t="shared" ca="1" si="3"/>
        <v>120.82409308692677</v>
      </c>
      <c r="Q32" s="48"/>
      <c r="R32" s="48"/>
    </row>
    <row r="33" spans="4:18" s="8" customFormat="1" x14ac:dyDescent="0.45">
      <c r="D33" s="53">
        <f t="shared" si="0"/>
        <v>199</v>
      </c>
      <c r="F33" s="53" t="str">
        <f t="shared" si="1"/>
        <v xml:space="preserve"> , </v>
      </c>
      <c r="I33" s="57">
        <f t="shared" ca="1" si="2"/>
        <v>44131</v>
      </c>
      <c r="K33" s="58">
        <f t="shared" ca="1" si="3"/>
        <v>120.82409308692677</v>
      </c>
      <c r="Q33" s="50"/>
      <c r="R33" s="50"/>
    </row>
    <row r="34" spans="4:18" s="5" customFormat="1" x14ac:dyDescent="0.45">
      <c r="D34" s="53">
        <f t="shared" si="0"/>
        <v>199</v>
      </c>
      <c r="F34" s="53" t="str">
        <f t="shared" si="1"/>
        <v xml:space="preserve"> , </v>
      </c>
      <c r="I34" s="7">
        <f t="shared" ca="1" si="2"/>
        <v>44131</v>
      </c>
      <c r="K34" s="43">
        <f t="shared" ca="1" si="3"/>
        <v>120.82409308692677</v>
      </c>
      <c r="Q34" s="48"/>
      <c r="R34" s="48"/>
    </row>
    <row r="35" spans="4:18" s="8" customFormat="1" x14ac:dyDescent="0.45">
      <c r="D35" s="53">
        <f t="shared" si="0"/>
        <v>199</v>
      </c>
      <c r="F35" s="53" t="str">
        <f t="shared" si="1"/>
        <v xml:space="preserve"> , </v>
      </c>
      <c r="I35" s="57">
        <f t="shared" ca="1" si="2"/>
        <v>44131</v>
      </c>
      <c r="K35" s="58">
        <f t="shared" ca="1" si="3"/>
        <v>120.82409308692677</v>
      </c>
      <c r="Q35" s="50"/>
      <c r="R35" s="50"/>
    </row>
    <row r="36" spans="4:18" s="5" customFormat="1" x14ac:dyDescent="0.45">
      <c r="D36" s="53">
        <f t="shared" si="0"/>
        <v>199</v>
      </c>
      <c r="F36" s="53" t="str">
        <f t="shared" si="1"/>
        <v xml:space="preserve"> , </v>
      </c>
      <c r="I36" s="7">
        <f t="shared" ca="1" si="2"/>
        <v>44131</v>
      </c>
      <c r="K36" s="43">
        <f ca="1">(I36-J36)/365.25</f>
        <v>120.82409308692677</v>
      </c>
      <c r="Q36" s="48"/>
      <c r="R36" s="48"/>
    </row>
    <row r="37" spans="4:18" s="8" customFormat="1" x14ac:dyDescent="0.45">
      <c r="D37" s="53">
        <f t="shared" si="0"/>
        <v>199</v>
      </c>
      <c r="F37" s="53" t="str">
        <f t="shared" si="1"/>
        <v xml:space="preserve"> , </v>
      </c>
      <c r="I37" s="57">
        <f t="shared" ca="1" si="2"/>
        <v>44131</v>
      </c>
      <c r="K37" s="58">
        <f t="shared" ca="1" si="3"/>
        <v>120.82409308692677</v>
      </c>
      <c r="Q37" s="50"/>
      <c r="R37" s="50"/>
    </row>
    <row r="38" spans="4:18" s="5" customFormat="1" x14ac:dyDescent="0.45">
      <c r="D38" s="53">
        <f t="shared" si="0"/>
        <v>199</v>
      </c>
      <c r="F38" s="53" t="str">
        <f t="shared" si="1"/>
        <v xml:space="preserve"> , </v>
      </c>
      <c r="I38" s="7">
        <f t="shared" ca="1" si="2"/>
        <v>44131</v>
      </c>
      <c r="K38" s="43">
        <f t="shared" ca="1" si="3"/>
        <v>120.82409308692677</v>
      </c>
      <c r="Q38" s="48"/>
      <c r="R38" s="48"/>
    </row>
    <row r="39" spans="4:18" s="8" customFormat="1" x14ac:dyDescent="0.45">
      <c r="D39" s="53">
        <f t="shared" si="0"/>
        <v>199</v>
      </c>
      <c r="F39" s="53" t="str">
        <f t="shared" si="1"/>
        <v xml:space="preserve"> , </v>
      </c>
      <c r="I39" s="57">
        <f t="shared" ca="1" si="2"/>
        <v>44131</v>
      </c>
      <c r="K39" s="58">
        <f t="shared" ca="1" si="3"/>
        <v>120.82409308692677</v>
      </c>
      <c r="Q39" s="50"/>
      <c r="R39" s="50"/>
    </row>
    <row r="40" spans="4:18" s="5" customFormat="1" x14ac:dyDescent="0.45">
      <c r="D40" s="53">
        <f t="shared" si="0"/>
        <v>199</v>
      </c>
      <c r="F40" s="53" t="str">
        <f t="shared" si="1"/>
        <v xml:space="preserve"> , </v>
      </c>
      <c r="I40" s="7">
        <f t="shared" ca="1" si="2"/>
        <v>44131</v>
      </c>
      <c r="K40" s="43">
        <f t="shared" ca="1" si="3"/>
        <v>120.82409308692677</v>
      </c>
      <c r="Q40" s="48"/>
      <c r="R40" s="48"/>
    </row>
    <row r="41" spans="4:18" s="8" customFormat="1" x14ac:dyDescent="0.45">
      <c r="D41" s="53">
        <f t="shared" si="0"/>
        <v>199</v>
      </c>
      <c r="F41" s="53" t="str">
        <f t="shared" si="1"/>
        <v xml:space="preserve"> , </v>
      </c>
      <c r="I41" s="57">
        <f t="shared" ca="1" si="2"/>
        <v>44131</v>
      </c>
      <c r="K41" s="58">
        <f t="shared" ca="1" si="3"/>
        <v>120.82409308692677</v>
      </c>
      <c r="Q41" s="50"/>
      <c r="R41" s="50"/>
    </row>
    <row r="42" spans="4:18" s="5" customFormat="1" x14ac:dyDescent="0.45">
      <c r="D42" s="53">
        <f t="shared" si="0"/>
        <v>199</v>
      </c>
      <c r="F42" s="53" t="str">
        <f t="shared" si="1"/>
        <v xml:space="preserve"> , </v>
      </c>
      <c r="I42" s="7">
        <f t="shared" ca="1" si="2"/>
        <v>44131</v>
      </c>
      <c r="K42" s="43">
        <f t="shared" ca="1" si="3"/>
        <v>120.82409308692677</v>
      </c>
      <c r="Q42" s="48"/>
      <c r="R42" s="48"/>
    </row>
    <row r="43" spans="4:18" s="8" customFormat="1" x14ac:dyDescent="0.45">
      <c r="D43" s="53">
        <f t="shared" si="0"/>
        <v>199</v>
      </c>
      <c r="F43" s="53" t="str">
        <f t="shared" si="1"/>
        <v xml:space="preserve"> , </v>
      </c>
      <c r="I43" s="57">
        <f t="shared" ca="1" si="2"/>
        <v>44131</v>
      </c>
      <c r="K43" s="58">
        <f t="shared" ca="1" si="3"/>
        <v>120.82409308692677</v>
      </c>
      <c r="Q43" s="50"/>
      <c r="R43" s="50"/>
    </row>
    <row r="44" spans="4:18" s="5" customFormat="1" x14ac:dyDescent="0.45">
      <c r="D44" s="53">
        <f t="shared" si="0"/>
        <v>199</v>
      </c>
      <c r="F44" s="53" t="str">
        <f t="shared" si="1"/>
        <v xml:space="preserve"> , </v>
      </c>
      <c r="I44" s="7">
        <f t="shared" ca="1" si="2"/>
        <v>44131</v>
      </c>
      <c r="K44" s="43">
        <f t="shared" ca="1" si="3"/>
        <v>120.82409308692677</v>
      </c>
      <c r="Q44" s="48"/>
      <c r="R44" s="48"/>
    </row>
    <row r="45" spans="4:18" s="8" customFormat="1" x14ac:dyDescent="0.45">
      <c r="D45" s="53">
        <f t="shared" si="0"/>
        <v>199</v>
      </c>
      <c r="F45" s="53" t="str">
        <f t="shared" si="1"/>
        <v xml:space="preserve"> , </v>
      </c>
      <c r="I45" s="57">
        <f t="shared" ca="1" si="2"/>
        <v>44131</v>
      </c>
      <c r="K45" s="58">
        <f t="shared" ca="1" si="3"/>
        <v>120.82409308692677</v>
      </c>
      <c r="Q45" s="50"/>
      <c r="R45" s="50"/>
    </row>
    <row r="46" spans="4:18" s="5" customFormat="1" x14ac:dyDescent="0.45">
      <c r="D46" s="53">
        <f t="shared" si="0"/>
        <v>199</v>
      </c>
      <c r="F46" s="53" t="str">
        <f t="shared" si="1"/>
        <v xml:space="preserve"> , </v>
      </c>
      <c r="I46" s="7">
        <f t="shared" ca="1" si="2"/>
        <v>44131</v>
      </c>
      <c r="K46" s="43">
        <f t="shared" ca="1" si="3"/>
        <v>120.82409308692677</v>
      </c>
      <c r="Q46" s="48"/>
      <c r="R46" s="48"/>
    </row>
    <row r="47" spans="4:18" s="8" customFormat="1" x14ac:dyDescent="0.45">
      <c r="D47" s="53">
        <f t="shared" si="0"/>
        <v>199</v>
      </c>
      <c r="F47" s="53" t="str">
        <f t="shared" si="1"/>
        <v xml:space="preserve"> , </v>
      </c>
      <c r="I47" s="57">
        <f ca="1">TODAY()</f>
        <v>44131</v>
      </c>
      <c r="K47" s="58">
        <f t="shared" ca="1" si="3"/>
        <v>120.82409308692677</v>
      </c>
      <c r="Q47" s="50"/>
      <c r="R47" s="50"/>
    </row>
    <row r="48" spans="4:18" s="5" customFormat="1" x14ac:dyDescent="0.45">
      <c r="D48" s="53">
        <f t="shared" si="0"/>
        <v>199</v>
      </c>
      <c r="F48" s="53" t="str">
        <f t="shared" si="1"/>
        <v xml:space="preserve"> , </v>
      </c>
      <c r="I48" s="7">
        <f t="shared" ca="1" si="2"/>
        <v>44131</v>
      </c>
      <c r="K48" s="43">
        <f t="shared" ca="1" si="3"/>
        <v>120.82409308692677</v>
      </c>
      <c r="Q48" s="48"/>
      <c r="R48" s="48"/>
    </row>
    <row r="49" spans="4:18" s="8" customFormat="1" x14ac:dyDescent="0.45">
      <c r="D49" s="53">
        <f t="shared" si="0"/>
        <v>199</v>
      </c>
      <c r="F49" s="53" t="str">
        <f t="shared" si="1"/>
        <v xml:space="preserve"> , </v>
      </c>
      <c r="I49" s="57">
        <f t="shared" ca="1" si="2"/>
        <v>44131</v>
      </c>
      <c r="K49" s="58">
        <f t="shared" ca="1" si="3"/>
        <v>120.82409308692677</v>
      </c>
      <c r="Q49" s="50"/>
      <c r="R49" s="50"/>
    </row>
    <row r="50" spans="4:18" s="5" customFormat="1" x14ac:dyDescent="0.45">
      <c r="D50" s="53">
        <f t="shared" si="0"/>
        <v>199</v>
      </c>
      <c r="F50" s="53" t="str">
        <f t="shared" si="1"/>
        <v xml:space="preserve"> , </v>
      </c>
      <c r="I50" s="7">
        <f t="shared" ca="1" si="2"/>
        <v>44131</v>
      </c>
      <c r="K50" s="43">
        <f t="shared" ca="1" si="3"/>
        <v>120.82409308692677</v>
      </c>
      <c r="Q50" s="48"/>
      <c r="R50" s="48"/>
    </row>
    <row r="51" spans="4:18" s="8" customFormat="1" x14ac:dyDescent="0.45">
      <c r="D51" s="53">
        <f t="shared" si="0"/>
        <v>199</v>
      </c>
      <c r="F51" s="53" t="str">
        <f t="shared" si="1"/>
        <v xml:space="preserve"> , </v>
      </c>
      <c r="I51" s="57">
        <f t="shared" ca="1" si="2"/>
        <v>44131</v>
      </c>
      <c r="K51" s="58">
        <f t="shared" ca="1" si="3"/>
        <v>120.82409308692677</v>
      </c>
      <c r="Q51" s="50"/>
      <c r="R51" s="50"/>
    </row>
    <row r="52" spans="4:18" s="5" customFormat="1" x14ac:dyDescent="0.45">
      <c r="D52" s="53">
        <f t="shared" si="0"/>
        <v>199</v>
      </c>
      <c r="F52" s="53" t="str">
        <f t="shared" si="1"/>
        <v xml:space="preserve"> , </v>
      </c>
      <c r="I52" s="7">
        <f t="shared" ca="1" si="2"/>
        <v>44131</v>
      </c>
      <c r="K52" s="43">
        <f t="shared" ca="1" si="3"/>
        <v>120.82409308692677</v>
      </c>
      <c r="Q52" s="48"/>
      <c r="R52" s="48"/>
    </row>
    <row r="53" spans="4:18" s="8" customFormat="1" x14ac:dyDescent="0.45">
      <c r="D53" s="53">
        <f t="shared" si="0"/>
        <v>199</v>
      </c>
      <c r="F53" s="53" t="str">
        <f t="shared" si="1"/>
        <v xml:space="preserve"> , </v>
      </c>
      <c r="I53" s="57">
        <f t="shared" ca="1" si="2"/>
        <v>44131</v>
      </c>
      <c r="K53" s="58">
        <f t="shared" ca="1" si="3"/>
        <v>120.82409308692677</v>
      </c>
      <c r="Q53" s="50"/>
      <c r="R53" s="50"/>
    </row>
    <row r="54" spans="4:18" s="5" customFormat="1" x14ac:dyDescent="0.45">
      <c r="D54" s="53">
        <f t="shared" si="0"/>
        <v>199</v>
      </c>
      <c r="F54" s="53" t="str">
        <f t="shared" si="1"/>
        <v xml:space="preserve"> , </v>
      </c>
      <c r="I54" s="7">
        <f t="shared" ca="1" si="2"/>
        <v>44131</v>
      </c>
      <c r="K54" s="43">
        <f t="shared" ca="1" si="3"/>
        <v>120.82409308692677</v>
      </c>
      <c r="Q54" s="48"/>
      <c r="R54" s="48"/>
    </row>
    <row r="55" spans="4:18" s="8" customFormat="1" x14ac:dyDescent="0.45">
      <c r="D55" s="53">
        <f t="shared" si="0"/>
        <v>199</v>
      </c>
      <c r="F55" s="53" t="str">
        <f t="shared" si="1"/>
        <v xml:space="preserve"> , </v>
      </c>
      <c r="I55" s="57">
        <f t="shared" ca="1" si="2"/>
        <v>44131</v>
      </c>
      <c r="K55" s="58">
        <f t="shared" ca="1" si="3"/>
        <v>120.82409308692677</v>
      </c>
      <c r="Q55" s="50"/>
      <c r="R55" s="50"/>
    </row>
    <row r="56" spans="4:18" s="5" customFormat="1" x14ac:dyDescent="0.45">
      <c r="D56" s="53">
        <f t="shared" si="0"/>
        <v>199</v>
      </c>
      <c r="F56" s="53" t="str">
        <f t="shared" si="1"/>
        <v xml:space="preserve"> , </v>
      </c>
      <c r="I56" s="7">
        <f t="shared" ca="1" si="2"/>
        <v>44131</v>
      </c>
      <c r="K56" s="43">
        <f t="shared" ca="1" si="3"/>
        <v>120.82409308692677</v>
      </c>
      <c r="Q56" s="48"/>
      <c r="R56" s="48"/>
    </row>
    <row r="57" spans="4:18" s="8" customFormat="1" x14ac:dyDescent="0.45">
      <c r="D57" s="53">
        <f t="shared" si="0"/>
        <v>199</v>
      </c>
      <c r="F57" s="53" t="str">
        <f t="shared" si="1"/>
        <v xml:space="preserve"> , </v>
      </c>
      <c r="I57" s="57">
        <f t="shared" ca="1" si="2"/>
        <v>44131</v>
      </c>
      <c r="K57" s="58">
        <f t="shared" ca="1" si="3"/>
        <v>120.82409308692677</v>
      </c>
      <c r="Q57" s="50"/>
      <c r="R57" s="50"/>
    </row>
    <row r="58" spans="4:18" s="5" customFormat="1" x14ac:dyDescent="0.45">
      <c r="D58" s="53">
        <f t="shared" si="0"/>
        <v>199</v>
      </c>
      <c r="F58" s="53" t="str">
        <f t="shared" si="1"/>
        <v xml:space="preserve"> , </v>
      </c>
      <c r="I58" s="7">
        <f t="shared" ca="1" si="2"/>
        <v>44131</v>
      </c>
      <c r="K58" s="43">
        <f ca="1">(I58-J58)/365.25</f>
        <v>120.82409308692677</v>
      </c>
      <c r="Q58" s="48"/>
      <c r="R58" s="48"/>
    </row>
    <row r="59" spans="4:18" s="8" customFormat="1" x14ac:dyDescent="0.45">
      <c r="D59" s="53">
        <f t="shared" si="0"/>
        <v>199</v>
      </c>
      <c r="F59" s="53" t="str">
        <f t="shared" si="1"/>
        <v xml:space="preserve"> , </v>
      </c>
      <c r="I59" s="57">
        <f t="shared" ca="1" si="2"/>
        <v>44131</v>
      </c>
      <c r="K59" s="58">
        <f t="shared" ca="1" si="3"/>
        <v>120.82409308692677</v>
      </c>
      <c r="Q59" s="50"/>
      <c r="R59" s="50"/>
    </row>
    <row r="60" spans="4:18" s="5" customFormat="1" x14ac:dyDescent="0.45">
      <c r="D60" s="53">
        <f t="shared" si="0"/>
        <v>199</v>
      </c>
      <c r="F60" s="53" t="str">
        <f t="shared" si="1"/>
        <v xml:space="preserve"> , </v>
      </c>
      <c r="I60" s="7">
        <f t="shared" ca="1" si="2"/>
        <v>44131</v>
      </c>
      <c r="K60" s="43">
        <f t="shared" ca="1" si="3"/>
        <v>120.82409308692677</v>
      </c>
      <c r="Q60" s="48"/>
      <c r="R60" s="48"/>
    </row>
    <row r="61" spans="4:18" s="8" customFormat="1" x14ac:dyDescent="0.45">
      <c r="D61" s="53">
        <f t="shared" si="0"/>
        <v>199</v>
      </c>
      <c r="F61" s="53" t="str">
        <f t="shared" si="1"/>
        <v xml:space="preserve"> , </v>
      </c>
      <c r="I61" s="57">
        <f t="shared" ca="1" si="2"/>
        <v>44131</v>
      </c>
      <c r="K61" s="58">
        <f t="shared" ca="1" si="3"/>
        <v>120.82409308692677</v>
      </c>
      <c r="Q61" s="50"/>
      <c r="R61" s="50"/>
    </row>
    <row r="62" spans="4:18" s="5" customFormat="1" x14ac:dyDescent="0.45">
      <c r="D62" s="53">
        <f t="shared" si="0"/>
        <v>199</v>
      </c>
      <c r="F62" s="53" t="str">
        <f t="shared" si="1"/>
        <v xml:space="preserve"> , </v>
      </c>
      <c r="I62" s="7">
        <f t="shared" ca="1" si="2"/>
        <v>44131</v>
      </c>
      <c r="K62" s="43">
        <f t="shared" ca="1" si="3"/>
        <v>120.82409308692677</v>
      </c>
      <c r="Q62" s="48"/>
      <c r="R62" s="48"/>
    </row>
    <row r="63" spans="4:18" s="8" customFormat="1" x14ac:dyDescent="0.45">
      <c r="D63" s="53">
        <f t="shared" si="0"/>
        <v>199</v>
      </c>
      <c r="F63" s="53" t="str">
        <f t="shared" si="1"/>
        <v xml:space="preserve"> , </v>
      </c>
      <c r="I63" s="57">
        <f t="shared" ca="1" si="2"/>
        <v>44131</v>
      </c>
      <c r="K63" s="58">
        <f t="shared" ca="1" si="3"/>
        <v>120.82409308692677</v>
      </c>
      <c r="Q63" s="50"/>
      <c r="R63" s="50"/>
    </row>
    <row r="64" spans="4:18" s="5" customFormat="1" x14ac:dyDescent="0.45">
      <c r="D64" s="53">
        <f t="shared" si="0"/>
        <v>199</v>
      </c>
      <c r="F64" s="53" t="str">
        <f t="shared" si="1"/>
        <v xml:space="preserve"> , </v>
      </c>
      <c r="I64" s="7">
        <f t="shared" ca="1" si="2"/>
        <v>44131</v>
      </c>
      <c r="K64" s="43">
        <f t="shared" ca="1" si="3"/>
        <v>120.82409308692677</v>
      </c>
      <c r="Q64" s="48"/>
      <c r="R64" s="48"/>
    </row>
    <row r="65" spans="4:18" s="8" customFormat="1" x14ac:dyDescent="0.45">
      <c r="D65" s="53">
        <f t="shared" si="0"/>
        <v>199</v>
      </c>
      <c r="F65" s="53" t="str">
        <f t="shared" si="1"/>
        <v xml:space="preserve"> , </v>
      </c>
      <c r="I65" s="57">
        <f t="shared" ca="1" si="2"/>
        <v>44131</v>
      </c>
      <c r="K65" s="58">
        <f t="shared" ca="1" si="3"/>
        <v>120.82409308692677</v>
      </c>
      <c r="Q65" s="50"/>
      <c r="R65" s="50"/>
    </row>
    <row r="66" spans="4:18" s="5" customFormat="1" x14ac:dyDescent="0.45">
      <c r="D66" s="53">
        <f t="shared" ref="D66:D129" si="4">COUNTIF($F$2:$F$200,F67)</f>
        <v>199</v>
      </c>
      <c r="F66" s="53" t="str">
        <f t="shared" si="1"/>
        <v xml:space="preserve"> , </v>
      </c>
      <c r="I66" s="7">
        <f t="shared" ca="1" si="2"/>
        <v>44131</v>
      </c>
      <c r="K66" s="43">
        <f t="shared" ca="1" si="3"/>
        <v>120.82409308692677</v>
      </c>
      <c r="Q66" s="48"/>
      <c r="R66" s="48"/>
    </row>
    <row r="67" spans="4:18" s="8" customFormat="1" x14ac:dyDescent="0.45">
      <c r="D67" s="53">
        <f t="shared" si="4"/>
        <v>199</v>
      </c>
      <c r="F67" s="53" t="str">
        <f t="shared" ref="F67:F130" si="5">CONCATENATE(G67," , ",H67)</f>
        <v xml:space="preserve"> , </v>
      </c>
      <c r="I67" s="57">
        <f ca="1">TODAY()</f>
        <v>44131</v>
      </c>
      <c r="K67" s="58">
        <f t="shared" ref="K67:K82" ca="1" si="6">(I67-J67)/365.25</f>
        <v>120.82409308692677</v>
      </c>
      <c r="Q67" s="50"/>
      <c r="R67" s="50"/>
    </row>
    <row r="68" spans="4:18" s="5" customFormat="1" x14ac:dyDescent="0.45">
      <c r="D68" s="53">
        <f t="shared" si="4"/>
        <v>199</v>
      </c>
      <c r="F68" s="53" t="str">
        <f t="shared" si="5"/>
        <v xml:space="preserve"> , </v>
      </c>
      <c r="I68" s="7">
        <f ca="1">TODAY()</f>
        <v>44131</v>
      </c>
      <c r="K68" s="43">
        <f t="shared" ca="1" si="6"/>
        <v>120.82409308692677</v>
      </c>
      <c r="Q68" s="48"/>
      <c r="R68" s="48"/>
    </row>
    <row r="69" spans="4:18" s="8" customFormat="1" x14ac:dyDescent="0.45">
      <c r="D69" s="53">
        <f t="shared" si="4"/>
        <v>199</v>
      </c>
      <c r="F69" s="53" t="str">
        <f t="shared" si="5"/>
        <v xml:space="preserve"> , </v>
      </c>
      <c r="I69" s="57">
        <f ca="1">TODAY()</f>
        <v>44131</v>
      </c>
      <c r="K69" s="58">
        <f t="shared" ca="1" si="6"/>
        <v>120.82409308692677</v>
      </c>
      <c r="Q69" s="50"/>
      <c r="R69" s="50"/>
    </row>
    <row r="70" spans="4:18" s="5" customFormat="1" x14ac:dyDescent="0.45">
      <c r="D70" s="53">
        <f t="shared" si="4"/>
        <v>199</v>
      </c>
      <c r="F70" s="53" t="str">
        <f t="shared" si="5"/>
        <v xml:space="preserve"> , </v>
      </c>
      <c r="I70" s="7">
        <f t="shared" ref="I70:I95" ca="1" si="7">TODAY()</f>
        <v>44131</v>
      </c>
      <c r="K70" s="43">
        <f t="shared" ca="1" si="6"/>
        <v>120.82409308692677</v>
      </c>
      <c r="Q70" s="48"/>
      <c r="R70" s="48"/>
    </row>
    <row r="71" spans="4:18" s="8" customFormat="1" x14ac:dyDescent="0.45">
      <c r="D71" s="53">
        <f t="shared" si="4"/>
        <v>199</v>
      </c>
      <c r="F71" s="53" t="str">
        <f t="shared" si="5"/>
        <v xml:space="preserve"> , </v>
      </c>
      <c r="I71" s="57">
        <f t="shared" ca="1" si="7"/>
        <v>44131</v>
      </c>
      <c r="K71" s="58">
        <f t="shared" ca="1" si="6"/>
        <v>120.82409308692677</v>
      </c>
      <c r="Q71" s="50"/>
      <c r="R71" s="50"/>
    </row>
    <row r="72" spans="4:18" s="5" customFormat="1" x14ac:dyDescent="0.45">
      <c r="D72" s="53">
        <f t="shared" si="4"/>
        <v>199</v>
      </c>
      <c r="F72" s="53" t="str">
        <f t="shared" si="5"/>
        <v xml:space="preserve"> , </v>
      </c>
      <c r="I72" s="7">
        <f t="shared" ca="1" si="7"/>
        <v>44131</v>
      </c>
      <c r="K72" s="43">
        <f t="shared" ca="1" si="6"/>
        <v>120.82409308692677</v>
      </c>
      <c r="Q72" s="48"/>
      <c r="R72" s="48"/>
    </row>
    <row r="73" spans="4:18" s="8" customFormat="1" x14ac:dyDescent="0.45">
      <c r="D73" s="53">
        <f t="shared" si="4"/>
        <v>199</v>
      </c>
      <c r="F73" s="53" t="str">
        <f t="shared" si="5"/>
        <v xml:space="preserve"> , </v>
      </c>
      <c r="I73" s="57">
        <f t="shared" ca="1" si="7"/>
        <v>44131</v>
      </c>
      <c r="K73" s="58">
        <f t="shared" ca="1" si="6"/>
        <v>120.82409308692677</v>
      </c>
      <c r="Q73" s="50"/>
      <c r="R73" s="50"/>
    </row>
    <row r="74" spans="4:18" s="5" customFormat="1" x14ac:dyDescent="0.45">
      <c r="D74" s="53">
        <f t="shared" si="4"/>
        <v>199</v>
      </c>
      <c r="F74" s="53" t="str">
        <f t="shared" si="5"/>
        <v xml:space="preserve"> , </v>
      </c>
      <c r="I74" s="7">
        <f t="shared" ca="1" si="7"/>
        <v>44131</v>
      </c>
      <c r="K74" s="43">
        <f t="shared" ca="1" si="6"/>
        <v>120.82409308692677</v>
      </c>
      <c r="Q74" s="48"/>
      <c r="R74" s="48"/>
    </row>
    <row r="75" spans="4:18" s="8" customFormat="1" x14ac:dyDescent="0.45">
      <c r="D75" s="53">
        <f t="shared" si="4"/>
        <v>199</v>
      </c>
      <c r="F75" s="53" t="str">
        <f t="shared" si="5"/>
        <v xml:space="preserve"> , </v>
      </c>
      <c r="I75" s="57">
        <f t="shared" ca="1" si="7"/>
        <v>44131</v>
      </c>
      <c r="K75" s="58">
        <f t="shared" ca="1" si="6"/>
        <v>120.82409308692677</v>
      </c>
      <c r="Q75" s="50"/>
      <c r="R75" s="50"/>
    </row>
    <row r="76" spans="4:18" s="5" customFormat="1" x14ac:dyDescent="0.45">
      <c r="D76" s="53">
        <f t="shared" si="4"/>
        <v>199</v>
      </c>
      <c r="F76" s="53" t="str">
        <f t="shared" si="5"/>
        <v xml:space="preserve"> , </v>
      </c>
      <c r="I76" s="7">
        <f t="shared" ca="1" si="7"/>
        <v>44131</v>
      </c>
      <c r="K76" s="43">
        <f t="shared" ca="1" si="6"/>
        <v>120.82409308692677</v>
      </c>
      <c r="Q76" s="48"/>
      <c r="R76" s="48"/>
    </row>
    <row r="77" spans="4:18" s="8" customFormat="1" x14ac:dyDescent="0.45">
      <c r="D77" s="53">
        <f t="shared" si="4"/>
        <v>199</v>
      </c>
      <c r="F77" s="53" t="str">
        <f t="shared" si="5"/>
        <v xml:space="preserve"> , </v>
      </c>
      <c r="I77" s="57">
        <f t="shared" ca="1" si="7"/>
        <v>44131</v>
      </c>
      <c r="K77" s="58">
        <f t="shared" ca="1" si="6"/>
        <v>120.82409308692677</v>
      </c>
      <c r="Q77" s="50"/>
      <c r="R77" s="50"/>
    </row>
    <row r="78" spans="4:18" s="5" customFormat="1" x14ac:dyDescent="0.45">
      <c r="D78" s="53">
        <f t="shared" si="4"/>
        <v>199</v>
      </c>
      <c r="F78" s="53" t="str">
        <f t="shared" si="5"/>
        <v xml:space="preserve"> , </v>
      </c>
      <c r="I78" s="7">
        <f t="shared" ca="1" si="7"/>
        <v>44131</v>
      </c>
      <c r="K78" s="43">
        <f t="shared" ca="1" si="6"/>
        <v>120.82409308692677</v>
      </c>
      <c r="Q78" s="48"/>
      <c r="R78" s="48"/>
    </row>
    <row r="79" spans="4:18" s="8" customFormat="1" x14ac:dyDescent="0.45">
      <c r="D79" s="53">
        <f t="shared" si="4"/>
        <v>199</v>
      </c>
      <c r="F79" s="53" t="str">
        <f t="shared" si="5"/>
        <v xml:space="preserve"> , </v>
      </c>
      <c r="I79" s="57">
        <f t="shared" ca="1" si="7"/>
        <v>44131</v>
      </c>
      <c r="K79" s="58">
        <f t="shared" ca="1" si="6"/>
        <v>120.82409308692677</v>
      </c>
      <c r="Q79" s="50"/>
      <c r="R79" s="50"/>
    </row>
    <row r="80" spans="4:18" s="5" customFormat="1" x14ac:dyDescent="0.45">
      <c r="D80" s="53">
        <f t="shared" si="4"/>
        <v>199</v>
      </c>
      <c r="F80" s="53" t="str">
        <f t="shared" si="5"/>
        <v xml:space="preserve"> , </v>
      </c>
      <c r="I80" s="7">
        <f t="shared" ca="1" si="7"/>
        <v>44131</v>
      </c>
      <c r="K80" s="43">
        <f t="shared" ca="1" si="6"/>
        <v>120.82409308692677</v>
      </c>
      <c r="Q80" s="48"/>
      <c r="R80" s="48"/>
    </row>
    <row r="81" spans="4:18" s="8" customFormat="1" x14ac:dyDescent="0.45">
      <c r="D81" s="53">
        <f t="shared" si="4"/>
        <v>199</v>
      </c>
      <c r="F81" s="53" t="str">
        <f t="shared" si="5"/>
        <v xml:space="preserve"> , </v>
      </c>
      <c r="I81" s="57">
        <f t="shared" ca="1" si="7"/>
        <v>44131</v>
      </c>
      <c r="K81" s="58">
        <f t="shared" ca="1" si="6"/>
        <v>120.82409308692677</v>
      </c>
      <c r="Q81" s="50"/>
      <c r="R81" s="50"/>
    </row>
    <row r="82" spans="4:18" s="5" customFormat="1" x14ac:dyDescent="0.45">
      <c r="D82" s="53">
        <f t="shared" si="4"/>
        <v>199</v>
      </c>
      <c r="F82" s="53" t="str">
        <f t="shared" si="5"/>
        <v xml:space="preserve"> , </v>
      </c>
      <c r="I82" s="7">
        <f t="shared" ca="1" si="7"/>
        <v>44131</v>
      </c>
      <c r="K82" s="43">
        <f t="shared" ca="1" si="6"/>
        <v>120.82409308692677</v>
      </c>
      <c r="Q82" s="48"/>
      <c r="R82" s="48"/>
    </row>
    <row r="83" spans="4:18" s="8" customFormat="1" x14ac:dyDescent="0.45">
      <c r="D83" s="53">
        <f t="shared" si="4"/>
        <v>199</v>
      </c>
      <c r="F83" s="53" t="str">
        <f t="shared" si="5"/>
        <v xml:space="preserve"> , </v>
      </c>
      <c r="I83" s="57">
        <f t="shared" ca="1" si="7"/>
        <v>44131</v>
      </c>
      <c r="K83" s="58">
        <f ca="1">(I83-J83)/365.25</f>
        <v>120.82409308692677</v>
      </c>
      <c r="Q83" s="50"/>
      <c r="R83" s="50"/>
    </row>
    <row r="84" spans="4:18" s="5" customFormat="1" x14ac:dyDescent="0.45">
      <c r="D84" s="53">
        <f t="shared" si="4"/>
        <v>199</v>
      </c>
      <c r="F84" s="53" t="str">
        <f t="shared" si="5"/>
        <v xml:space="preserve"> , </v>
      </c>
      <c r="I84" s="7">
        <f t="shared" ca="1" si="7"/>
        <v>44131</v>
      </c>
      <c r="K84" s="43">
        <f t="shared" ref="K84:K111" ca="1" si="8">(I84-J84)/365.25</f>
        <v>120.82409308692677</v>
      </c>
      <c r="Q84" s="48"/>
      <c r="R84" s="48"/>
    </row>
    <row r="85" spans="4:18" s="8" customFormat="1" x14ac:dyDescent="0.45">
      <c r="D85" s="53">
        <f t="shared" si="4"/>
        <v>199</v>
      </c>
      <c r="F85" s="53" t="str">
        <f t="shared" si="5"/>
        <v xml:space="preserve"> , </v>
      </c>
      <c r="I85" s="57">
        <f t="shared" ca="1" si="7"/>
        <v>44131</v>
      </c>
      <c r="K85" s="58">
        <f t="shared" ca="1" si="8"/>
        <v>120.82409308692677</v>
      </c>
      <c r="Q85" s="50"/>
      <c r="R85" s="50"/>
    </row>
    <row r="86" spans="4:18" s="5" customFormat="1" x14ac:dyDescent="0.45">
      <c r="D86" s="53">
        <f t="shared" si="4"/>
        <v>199</v>
      </c>
      <c r="F86" s="53" t="str">
        <f t="shared" si="5"/>
        <v xml:space="preserve"> , </v>
      </c>
      <c r="I86" s="7">
        <f t="shared" ca="1" si="7"/>
        <v>44131</v>
      </c>
      <c r="K86" s="43">
        <f t="shared" ca="1" si="8"/>
        <v>120.82409308692677</v>
      </c>
      <c r="Q86" s="48"/>
      <c r="R86" s="48"/>
    </row>
    <row r="87" spans="4:18" s="8" customFormat="1" x14ac:dyDescent="0.45">
      <c r="D87" s="53">
        <f t="shared" si="4"/>
        <v>199</v>
      </c>
      <c r="F87" s="53" t="str">
        <f t="shared" si="5"/>
        <v xml:space="preserve"> , </v>
      </c>
      <c r="I87" s="57">
        <f t="shared" ca="1" si="7"/>
        <v>44131</v>
      </c>
      <c r="K87" s="58">
        <f t="shared" ca="1" si="8"/>
        <v>120.82409308692677</v>
      </c>
      <c r="Q87" s="50"/>
      <c r="R87" s="50"/>
    </row>
    <row r="88" spans="4:18" s="5" customFormat="1" x14ac:dyDescent="0.45">
      <c r="D88" s="53">
        <f t="shared" si="4"/>
        <v>199</v>
      </c>
      <c r="F88" s="53" t="str">
        <f t="shared" si="5"/>
        <v xml:space="preserve"> , </v>
      </c>
      <c r="I88" s="7">
        <f t="shared" ca="1" si="7"/>
        <v>44131</v>
      </c>
      <c r="K88" s="43">
        <f t="shared" ca="1" si="8"/>
        <v>120.82409308692677</v>
      </c>
      <c r="Q88" s="48"/>
      <c r="R88" s="48"/>
    </row>
    <row r="89" spans="4:18" s="8" customFormat="1" x14ac:dyDescent="0.45">
      <c r="D89" s="53">
        <f t="shared" si="4"/>
        <v>199</v>
      </c>
      <c r="F89" s="53" t="str">
        <f t="shared" si="5"/>
        <v xml:space="preserve"> , </v>
      </c>
      <c r="I89" s="57">
        <f t="shared" ca="1" si="7"/>
        <v>44131</v>
      </c>
      <c r="K89" s="58">
        <f t="shared" ca="1" si="8"/>
        <v>120.82409308692677</v>
      </c>
      <c r="Q89" s="50"/>
      <c r="R89" s="50"/>
    </row>
    <row r="90" spans="4:18" s="5" customFormat="1" x14ac:dyDescent="0.45">
      <c r="D90" s="53">
        <f t="shared" si="4"/>
        <v>199</v>
      </c>
      <c r="F90" s="53" t="str">
        <f t="shared" si="5"/>
        <v xml:space="preserve"> , </v>
      </c>
      <c r="I90" s="7">
        <f t="shared" ca="1" si="7"/>
        <v>44131</v>
      </c>
      <c r="K90" s="43">
        <f t="shared" ca="1" si="8"/>
        <v>120.82409308692677</v>
      </c>
      <c r="Q90" s="48"/>
      <c r="R90" s="48"/>
    </row>
    <row r="91" spans="4:18" s="8" customFormat="1" x14ac:dyDescent="0.45">
      <c r="D91" s="53">
        <f t="shared" si="4"/>
        <v>199</v>
      </c>
      <c r="F91" s="53" t="str">
        <f t="shared" si="5"/>
        <v xml:space="preserve"> , </v>
      </c>
      <c r="I91" s="57">
        <f t="shared" ca="1" si="7"/>
        <v>44131</v>
      </c>
      <c r="K91" s="58">
        <f t="shared" ca="1" si="8"/>
        <v>120.82409308692677</v>
      </c>
      <c r="Q91" s="50"/>
      <c r="R91" s="50"/>
    </row>
    <row r="92" spans="4:18" s="5" customFormat="1" x14ac:dyDescent="0.45">
      <c r="D92" s="53">
        <f t="shared" si="4"/>
        <v>199</v>
      </c>
      <c r="F92" s="53" t="str">
        <f t="shared" si="5"/>
        <v xml:space="preserve"> , </v>
      </c>
      <c r="I92" s="7">
        <f t="shared" ca="1" si="7"/>
        <v>44131</v>
      </c>
      <c r="K92" s="43">
        <f t="shared" ca="1" si="8"/>
        <v>120.82409308692677</v>
      </c>
      <c r="Q92" s="48"/>
      <c r="R92" s="48"/>
    </row>
    <row r="93" spans="4:18" s="8" customFormat="1" x14ac:dyDescent="0.45">
      <c r="D93" s="53">
        <f t="shared" si="4"/>
        <v>199</v>
      </c>
      <c r="F93" s="53" t="str">
        <f t="shared" si="5"/>
        <v xml:space="preserve"> , </v>
      </c>
      <c r="I93" s="57">
        <f t="shared" ca="1" si="7"/>
        <v>44131</v>
      </c>
      <c r="K93" s="58">
        <f t="shared" ca="1" si="8"/>
        <v>120.82409308692677</v>
      </c>
      <c r="Q93" s="50"/>
      <c r="R93" s="50"/>
    </row>
    <row r="94" spans="4:18" s="5" customFormat="1" x14ac:dyDescent="0.45">
      <c r="D94" s="53">
        <f t="shared" si="4"/>
        <v>199</v>
      </c>
      <c r="F94" s="53" t="str">
        <f t="shared" si="5"/>
        <v xml:space="preserve"> , </v>
      </c>
      <c r="I94" s="7">
        <f t="shared" ca="1" si="7"/>
        <v>44131</v>
      </c>
      <c r="K94" s="43">
        <f t="shared" ca="1" si="8"/>
        <v>120.82409308692677</v>
      </c>
      <c r="Q94" s="48"/>
      <c r="R94" s="48"/>
    </row>
    <row r="95" spans="4:18" s="8" customFormat="1" x14ac:dyDescent="0.45">
      <c r="D95" s="53">
        <f t="shared" si="4"/>
        <v>199</v>
      </c>
      <c r="F95" s="53" t="str">
        <f t="shared" si="5"/>
        <v xml:space="preserve"> , </v>
      </c>
      <c r="I95" s="57">
        <f t="shared" ca="1" si="7"/>
        <v>44131</v>
      </c>
      <c r="K95" s="58">
        <f t="shared" ca="1" si="8"/>
        <v>120.82409308692677</v>
      </c>
      <c r="Q95" s="50"/>
      <c r="R95" s="50"/>
    </row>
    <row r="96" spans="4:18" s="5" customFormat="1" x14ac:dyDescent="0.45">
      <c r="D96" s="53">
        <f t="shared" si="4"/>
        <v>199</v>
      </c>
      <c r="F96" s="53" t="str">
        <f t="shared" si="5"/>
        <v xml:space="preserve"> , </v>
      </c>
      <c r="I96" s="7">
        <f ca="1">TODAY()</f>
        <v>44131</v>
      </c>
      <c r="K96" s="43">
        <f t="shared" ca="1" si="8"/>
        <v>120.82409308692677</v>
      </c>
      <c r="Q96" s="48"/>
      <c r="R96" s="48"/>
    </row>
    <row r="97" spans="4:18" s="8" customFormat="1" x14ac:dyDescent="0.45">
      <c r="D97" s="53">
        <f t="shared" si="4"/>
        <v>199</v>
      </c>
      <c r="F97" s="53" t="str">
        <f t="shared" si="5"/>
        <v xml:space="preserve"> , </v>
      </c>
      <c r="I97" s="57">
        <f t="shared" ref="I97:I130" ca="1" si="9">TODAY()</f>
        <v>44131</v>
      </c>
      <c r="K97" s="58">
        <f t="shared" ca="1" si="8"/>
        <v>120.82409308692677</v>
      </c>
      <c r="Q97" s="50"/>
      <c r="R97" s="50"/>
    </row>
    <row r="98" spans="4:18" s="5" customFormat="1" x14ac:dyDescent="0.45">
      <c r="D98" s="53">
        <f t="shared" si="4"/>
        <v>199</v>
      </c>
      <c r="F98" s="53" t="str">
        <f t="shared" si="5"/>
        <v xml:space="preserve"> , </v>
      </c>
      <c r="I98" s="7">
        <f t="shared" ca="1" si="9"/>
        <v>44131</v>
      </c>
      <c r="K98" s="43">
        <f t="shared" ca="1" si="8"/>
        <v>120.82409308692677</v>
      </c>
      <c r="Q98" s="48"/>
      <c r="R98" s="48"/>
    </row>
    <row r="99" spans="4:18" s="8" customFormat="1" x14ac:dyDescent="0.45">
      <c r="D99" s="53">
        <f t="shared" si="4"/>
        <v>199</v>
      </c>
      <c r="F99" s="53" t="str">
        <f t="shared" si="5"/>
        <v xml:space="preserve"> , </v>
      </c>
      <c r="I99" s="57">
        <f t="shared" ca="1" si="9"/>
        <v>44131</v>
      </c>
      <c r="K99" s="58">
        <f t="shared" ca="1" si="8"/>
        <v>120.82409308692677</v>
      </c>
      <c r="Q99" s="50"/>
      <c r="R99" s="50"/>
    </row>
    <row r="100" spans="4:18" s="5" customFormat="1" x14ac:dyDescent="0.45">
      <c r="D100" s="53">
        <f t="shared" si="4"/>
        <v>199</v>
      </c>
      <c r="F100" s="53" t="str">
        <f t="shared" si="5"/>
        <v xml:space="preserve"> , </v>
      </c>
      <c r="I100" s="7">
        <f t="shared" ca="1" si="9"/>
        <v>44131</v>
      </c>
      <c r="K100" s="43">
        <f t="shared" ca="1" si="8"/>
        <v>120.82409308692677</v>
      </c>
      <c r="Q100" s="48"/>
      <c r="R100" s="48"/>
    </row>
    <row r="101" spans="4:18" s="8" customFormat="1" x14ac:dyDescent="0.45">
      <c r="D101" s="53">
        <f t="shared" si="4"/>
        <v>199</v>
      </c>
      <c r="F101" s="53" t="str">
        <f t="shared" si="5"/>
        <v xml:space="preserve"> , </v>
      </c>
      <c r="I101" s="57">
        <f t="shared" ca="1" si="9"/>
        <v>44131</v>
      </c>
      <c r="K101" s="58">
        <f t="shared" ca="1" si="8"/>
        <v>120.82409308692677</v>
      </c>
      <c r="Q101" s="50"/>
      <c r="R101" s="50"/>
    </row>
    <row r="102" spans="4:18" s="5" customFormat="1" x14ac:dyDescent="0.45">
      <c r="D102" s="53">
        <f t="shared" si="4"/>
        <v>199</v>
      </c>
      <c r="F102" s="53" t="str">
        <f t="shared" si="5"/>
        <v xml:space="preserve"> , </v>
      </c>
      <c r="I102" s="7">
        <f t="shared" ca="1" si="9"/>
        <v>44131</v>
      </c>
      <c r="K102" s="43">
        <f t="shared" ca="1" si="8"/>
        <v>120.82409308692677</v>
      </c>
      <c r="Q102" s="48"/>
      <c r="R102" s="48"/>
    </row>
    <row r="103" spans="4:18" s="8" customFormat="1" x14ac:dyDescent="0.45">
      <c r="D103" s="53">
        <f t="shared" si="4"/>
        <v>199</v>
      </c>
      <c r="F103" s="53" t="str">
        <f t="shared" si="5"/>
        <v xml:space="preserve"> , </v>
      </c>
      <c r="I103" s="57">
        <f t="shared" ca="1" si="9"/>
        <v>44131</v>
      </c>
      <c r="K103" s="58">
        <f t="shared" ca="1" si="8"/>
        <v>120.82409308692677</v>
      </c>
      <c r="Q103" s="50"/>
      <c r="R103" s="50"/>
    </row>
    <row r="104" spans="4:18" s="5" customFormat="1" x14ac:dyDescent="0.45">
      <c r="D104" s="53">
        <f t="shared" si="4"/>
        <v>199</v>
      </c>
      <c r="F104" s="53" t="str">
        <f t="shared" si="5"/>
        <v xml:space="preserve"> , </v>
      </c>
      <c r="I104" s="7">
        <f t="shared" ca="1" si="9"/>
        <v>44131</v>
      </c>
      <c r="K104" s="43">
        <f t="shared" ca="1" si="8"/>
        <v>120.82409308692677</v>
      </c>
      <c r="Q104" s="48"/>
      <c r="R104" s="48"/>
    </row>
    <row r="105" spans="4:18" s="8" customFormat="1" x14ac:dyDescent="0.45">
      <c r="D105" s="53">
        <f t="shared" si="4"/>
        <v>199</v>
      </c>
      <c r="F105" s="53" t="str">
        <f t="shared" si="5"/>
        <v xml:space="preserve"> , </v>
      </c>
      <c r="I105" s="57">
        <f t="shared" ca="1" si="9"/>
        <v>44131</v>
      </c>
      <c r="K105" s="58">
        <f t="shared" ca="1" si="8"/>
        <v>120.82409308692677</v>
      </c>
      <c r="Q105" s="50"/>
      <c r="R105" s="50"/>
    </row>
    <row r="106" spans="4:18" s="5" customFormat="1" x14ac:dyDescent="0.45">
      <c r="D106" s="53">
        <f t="shared" si="4"/>
        <v>199</v>
      </c>
      <c r="F106" s="53" t="str">
        <f t="shared" si="5"/>
        <v xml:space="preserve"> , </v>
      </c>
      <c r="I106" s="7">
        <f t="shared" ca="1" si="9"/>
        <v>44131</v>
      </c>
      <c r="K106" s="43">
        <f t="shared" ca="1" si="8"/>
        <v>120.82409308692677</v>
      </c>
      <c r="Q106" s="48"/>
      <c r="R106" s="48"/>
    </row>
    <row r="107" spans="4:18" s="8" customFormat="1" x14ac:dyDescent="0.45">
      <c r="D107" s="53">
        <f t="shared" si="4"/>
        <v>199</v>
      </c>
      <c r="F107" s="53" t="str">
        <f t="shared" si="5"/>
        <v xml:space="preserve"> , </v>
      </c>
      <c r="I107" s="57">
        <f t="shared" ca="1" si="9"/>
        <v>44131</v>
      </c>
      <c r="K107" s="58">
        <f t="shared" ca="1" si="8"/>
        <v>120.82409308692677</v>
      </c>
      <c r="Q107" s="50"/>
      <c r="R107" s="50"/>
    </row>
    <row r="108" spans="4:18" s="5" customFormat="1" x14ac:dyDescent="0.45">
      <c r="D108" s="53">
        <f t="shared" si="4"/>
        <v>199</v>
      </c>
      <c r="F108" s="53" t="str">
        <f t="shared" si="5"/>
        <v xml:space="preserve"> , </v>
      </c>
      <c r="I108" s="7">
        <f t="shared" ca="1" si="9"/>
        <v>44131</v>
      </c>
      <c r="K108" s="43">
        <f t="shared" ca="1" si="8"/>
        <v>120.82409308692677</v>
      </c>
      <c r="Q108" s="48"/>
      <c r="R108" s="48"/>
    </row>
    <row r="109" spans="4:18" s="8" customFormat="1" x14ac:dyDescent="0.45">
      <c r="D109" s="53">
        <f t="shared" si="4"/>
        <v>199</v>
      </c>
      <c r="F109" s="53" t="str">
        <f t="shared" si="5"/>
        <v xml:space="preserve"> , </v>
      </c>
      <c r="I109" s="57">
        <f t="shared" ca="1" si="9"/>
        <v>44131</v>
      </c>
      <c r="K109" s="58">
        <f t="shared" ca="1" si="8"/>
        <v>120.82409308692677</v>
      </c>
      <c r="Q109" s="50"/>
      <c r="R109" s="50"/>
    </row>
    <row r="110" spans="4:18" s="5" customFormat="1" x14ac:dyDescent="0.45">
      <c r="D110" s="53">
        <f t="shared" si="4"/>
        <v>199</v>
      </c>
      <c r="F110" s="53" t="str">
        <f t="shared" si="5"/>
        <v xml:space="preserve"> , </v>
      </c>
      <c r="I110" s="7">
        <f t="shared" ca="1" si="9"/>
        <v>44131</v>
      </c>
      <c r="K110" s="43">
        <f t="shared" ca="1" si="8"/>
        <v>120.82409308692677</v>
      </c>
      <c r="Q110" s="48"/>
      <c r="R110" s="48"/>
    </row>
    <row r="111" spans="4:18" s="8" customFormat="1" x14ac:dyDescent="0.45">
      <c r="D111" s="53">
        <f t="shared" si="4"/>
        <v>199</v>
      </c>
      <c r="F111" s="53" t="str">
        <f t="shared" si="5"/>
        <v xml:space="preserve"> , </v>
      </c>
      <c r="I111" s="57">
        <f t="shared" ca="1" si="9"/>
        <v>44131</v>
      </c>
      <c r="K111" s="58">
        <f t="shared" ca="1" si="8"/>
        <v>120.82409308692677</v>
      </c>
      <c r="Q111" s="50"/>
      <c r="R111" s="50"/>
    </row>
    <row r="112" spans="4:18" s="5" customFormat="1" x14ac:dyDescent="0.45">
      <c r="D112" s="53">
        <f t="shared" si="4"/>
        <v>199</v>
      </c>
      <c r="F112" s="53" t="str">
        <f t="shared" si="5"/>
        <v xml:space="preserve"> , </v>
      </c>
      <c r="I112" s="7">
        <f t="shared" ca="1" si="9"/>
        <v>44131</v>
      </c>
      <c r="K112" s="43">
        <f ca="1">(I112-J112)/365.25</f>
        <v>120.82409308692677</v>
      </c>
      <c r="Q112" s="48"/>
      <c r="R112" s="48"/>
    </row>
    <row r="113" spans="4:18" s="8" customFormat="1" x14ac:dyDescent="0.45">
      <c r="D113" s="53">
        <f t="shared" si="4"/>
        <v>199</v>
      </c>
      <c r="F113" s="53" t="str">
        <f t="shared" si="5"/>
        <v xml:space="preserve"> , </v>
      </c>
      <c r="I113" s="57">
        <f t="shared" ca="1" si="9"/>
        <v>44131</v>
      </c>
      <c r="K113" s="58">
        <f t="shared" ref="K113:K126" ca="1" si="10">(I113-J113)/365.25</f>
        <v>120.82409308692677</v>
      </c>
      <c r="Q113" s="50"/>
      <c r="R113" s="50"/>
    </row>
    <row r="114" spans="4:18" s="5" customFormat="1" x14ac:dyDescent="0.45">
      <c r="D114" s="53">
        <f t="shared" si="4"/>
        <v>199</v>
      </c>
      <c r="F114" s="53" t="str">
        <f t="shared" si="5"/>
        <v xml:space="preserve"> , </v>
      </c>
      <c r="I114" s="7">
        <f t="shared" ca="1" si="9"/>
        <v>44131</v>
      </c>
      <c r="K114" s="43">
        <f t="shared" ca="1" si="10"/>
        <v>120.82409308692677</v>
      </c>
      <c r="Q114" s="48"/>
      <c r="R114" s="48"/>
    </row>
    <row r="115" spans="4:18" s="8" customFormat="1" x14ac:dyDescent="0.45">
      <c r="D115" s="53">
        <f t="shared" si="4"/>
        <v>199</v>
      </c>
      <c r="F115" s="53" t="str">
        <f t="shared" si="5"/>
        <v xml:space="preserve"> , </v>
      </c>
      <c r="I115" s="57">
        <f t="shared" ca="1" si="9"/>
        <v>44131</v>
      </c>
      <c r="K115" s="58">
        <f t="shared" ca="1" si="10"/>
        <v>120.82409308692677</v>
      </c>
      <c r="Q115" s="50"/>
      <c r="R115" s="50"/>
    </row>
    <row r="116" spans="4:18" s="5" customFormat="1" x14ac:dyDescent="0.45">
      <c r="D116" s="53">
        <f t="shared" si="4"/>
        <v>199</v>
      </c>
      <c r="F116" s="53" t="str">
        <f t="shared" si="5"/>
        <v xml:space="preserve"> , </v>
      </c>
      <c r="I116" s="7">
        <f t="shared" ca="1" si="9"/>
        <v>44131</v>
      </c>
      <c r="K116" s="43">
        <f t="shared" ca="1" si="10"/>
        <v>120.82409308692677</v>
      </c>
      <c r="Q116" s="48"/>
      <c r="R116" s="48"/>
    </row>
    <row r="117" spans="4:18" s="8" customFormat="1" x14ac:dyDescent="0.45">
      <c r="D117" s="53">
        <f t="shared" si="4"/>
        <v>199</v>
      </c>
      <c r="F117" s="53" t="str">
        <f t="shared" si="5"/>
        <v xml:space="preserve"> , </v>
      </c>
      <c r="I117" s="57">
        <f t="shared" ca="1" si="9"/>
        <v>44131</v>
      </c>
      <c r="K117" s="58">
        <f t="shared" ca="1" si="10"/>
        <v>120.82409308692677</v>
      </c>
      <c r="Q117" s="50"/>
      <c r="R117" s="50"/>
    </row>
    <row r="118" spans="4:18" s="5" customFormat="1" x14ac:dyDescent="0.45">
      <c r="D118" s="53">
        <f t="shared" si="4"/>
        <v>199</v>
      </c>
      <c r="F118" s="53" t="str">
        <f t="shared" si="5"/>
        <v xml:space="preserve"> , </v>
      </c>
      <c r="I118" s="7">
        <f t="shared" ca="1" si="9"/>
        <v>44131</v>
      </c>
      <c r="K118" s="43">
        <f t="shared" ca="1" si="10"/>
        <v>120.82409308692677</v>
      </c>
      <c r="Q118" s="48"/>
      <c r="R118" s="48"/>
    </row>
    <row r="119" spans="4:18" s="8" customFormat="1" x14ac:dyDescent="0.45">
      <c r="D119" s="53">
        <f t="shared" si="4"/>
        <v>199</v>
      </c>
      <c r="F119" s="53" t="str">
        <f t="shared" si="5"/>
        <v xml:space="preserve"> , </v>
      </c>
      <c r="I119" s="57">
        <f t="shared" ca="1" si="9"/>
        <v>44131</v>
      </c>
      <c r="K119" s="58">
        <f t="shared" ca="1" si="10"/>
        <v>120.82409308692677</v>
      </c>
      <c r="Q119" s="50"/>
      <c r="R119" s="50"/>
    </row>
    <row r="120" spans="4:18" s="5" customFormat="1" x14ac:dyDescent="0.45">
      <c r="D120" s="53">
        <f t="shared" si="4"/>
        <v>199</v>
      </c>
      <c r="F120" s="53" t="str">
        <f t="shared" si="5"/>
        <v xml:space="preserve"> , </v>
      </c>
      <c r="I120" s="7">
        <f t="shared" ca="1" si="9"/>
        <v>44131</v>
      </c>
      <c r="K120" s="43">
        <f t="shared" ca="1" si="10"/>
        <v>120.82409308692677</v>
      </c>
      <c r="Q120" s="48"/>
      <c r="R120" s="48"/>
    </row>
    <row r="121" spans="4:18" s="8" customFormat="1" x14ac:dyDescent="0.45">
      <c r="D121" s="53">
        <f t="shared" si="4"/>
        <v>199</v>
      </c>
      <c r="F121" s="53" t="str">
        <f t="shared" si="5"/>
        <v xml:space="preserve"> , </v>
      </c>
      <c r="I121" s="57">
        <f t="shared" ca="1" si="9"/>
        <v>44131</v>
      </c>
      <c r="K121" s="58">
        <f t="shared" ca="1" si="10"/>
        <v>120.82409308692677</v>
      </c>
      <c r="Q121" s="50"/>
      <c r="R121" s="50"/>
    </row>
    <row r="122" spans="4:18" s="5" customFormat="1" x14ac:dyDescent="0.45">
      <c r="D122" s="53">
        <f t="shared" si="4"/>
        <v>199</v>
      </c>
      <c r="F122" s="53" t="str">
        <f t="shared" si="5"/>
        <v xml:space="preserve"> , </v>
      </c>
      <c r="I122" s="7">
        <f t="shared" ca="1" si="9"/>
        <v>44131</v>
      </c>
      <c r="K122" s="43">
        <f t="shared" ca="1" si="10"/>
        <v>120.82409308692677</v>
      </c>
      <c r="Q122" s="48"/>
      <c r="R122" s="48"/>
    </row>
    <row r="123" spans="4:18" s="8" customFormat="1" x14ac:dyDescent="0.45">
      <c r="D123" s="53">
        <f t="shared" si="4"/>
        <v>199</v>
      </c>
      <c r="F123" s="53" t="str">
        <f t="shared" si="5"/>
        <v xml:space="preserve"> , </v>
      </c>
      <c r="I123" s="57">
        <f t="shared" ca="1" si="9"/>
        <v>44131</v>
      </c>
      <c r="K123" s="58">
        <f t="shared" ca="1" si="10"/>
        <v>120.82409308692677</v>
      </c>
      <c r="Q123" s="50"/>
      <c r="R123" s="50"/>
    </row>
    <row r="124" spans="4:18" s="5" customFormat="1" x14ac:dyDescent="0.45">
      <c r="D124" s="53">
        <f t="shared" si="4"/>
        <v>199</v>
      </c>
      <c r="F124" s="53" t="str">
        <f t="shared" si="5"/>
        <v xml:space="preserve"> , </v>
      </c>
      <c r="I124" s="7">
        <f t="shared" ca="1" si="9"/>
        <v>44131</v>
      </c>
      <c r="K124" s="43">
        <f t="shared" ca="1" si="10"/>
        <v>120.82409308692677</v>
      </c>
      <c r="Q124" s="48"/>
      <c r="R124" s="48"/>
    </row>
    <row r="125" spans="4:18" s="8" customFormat="1" x14ac:dyDescent="0.45">
      <c r="D125" s="53">
        <f t="shared" si="4"/>
        <v>199</v>
      </c>
      <c r="F125" s="53" t="str">
        <f t="shared" si="5"/>
        <v xml:space="preserve"> , </v>
      </c>
      <c r="I125" s="57">
        <f ca="1">TODAY()</f>
        <v>44131</v>
      </c>
      <c r="K125" s="58">
        <f t="shared" ca="1" si="10"/>
        <v>120.82409308692677</v>
      </c>
      <c r="Q125" s="50"/>
      <c r="R125" s="50"/>
    </row>
    <row r="126" spans="4:18" s="5" customFormat="1" x14ac:dyDescent="0.45">
      <c r="D126" s="53">
        <f t="shared" si="4"/>
        <v>199</v>
      </c>
      <c r="F126" s="53" t="str">
        <f t="shared" si="5"/>
        <v xml:space="preserve"> , </v>
      </c>
      <c r="I126" s="7">
        <f t="shared" ca="1" si="9"/>
        <v>44131</v>
      </c>
      <c r="K126" s="43">
        <f t="shared" ca="1" si="10"/>
        <v>120.82409308692677</v>
      </c>
      <c r="Q126" s="48"/>
      <c r="R126" s="48"/>
    </row>
    <row r="127" spans="4:18" s="8" customFormat="1" x14ac:dyDescent="0.45">
      <c r="D127" s="53">
        <f t="shared" si="4"/>
        <v>199</v>
      </c>
      <c r="F127" s="53" t="str">
        <f t="shared" si="5"/>
        <v xml:space="preserve"> , </v>
      </c>
      <c r="I127" s="57">
        <f t="shared" ca="1" si="9"/>
        <v>44131</v>
      </c>
      <c r="K127" s="58">
        <f ca="1">(I127-J127)/365.25</f>
        <v>120.82409308692677</v>
      </c>
      <c r="Q127" s="50"/>
      <c r="R127" s="50"/>
    </row>
    <row r="128" spans="4:18" s="5" customFormat="1" x14ac:dyDescent="0.45">
      <c r="D128" s="53">
        <f t="shared" si="4"/>
        <v>199</v>
      </c>
      <c r="F128" s="53" t="str">
        <f t="shared" si="5"/>
        <v xml:space="preserve"> , </v>
      </c>
      <c r="I128" s="7">
        <f t="shared" ca="1" si="9"/>
        <v>44131</v>
      </c>
      <c r="K128" s="43">
        <f t="shared" ref="K128:K149" ca="1" si="11">(I128-J128)/365.25</f>
        <v>120.82409308692677</v>
      </c>
      <c r="Q128" s="48"/>
      <c r="R128" s="48"/>
    </row>
    <row r="129" spans="4:18" s="8" customFormat="1" x14ac:dyDescent="0.45">
      <c r="D129" s="53">
        <f t="shared" si="4"/>
        <v>199</v>
      </c>
      <c r="F129" s="53" t="str">
        <f t="shared" si="5"/>
        <v xml:space="preserve"> , </v>
      </c>
      <c r="I129" s="57">
        <f t="shared" ca="1" si="9"/>
        <v>44131</v>
      </c>
      <c r="K129" s="58">
        <f t="shared" ca="1" si="11"/>
        <v>120.82409308692677</v>
      </c>
      <c r="Q129" s="50"/>
      <c r="R129" s="50"/>
    </row>
    <row r="130" spans="4:18" s="5" customFormat="1" x14ac:dyDescent="0.45">
      <c r="D130" s="53">
        <f t="shared" ref="D130:D193" si="12">COUNTIF($F$2:$F$200,F131)</f>
        <v>199</v>
      </c>
      <c r="F130" s="53" t="str">
        <f t="shared" si="5"/>
        <v xml:space="preserve"> , </v>
      </c>
      <c r="I130" s="7">
        <f t="shared" ca="1" si="9"/>
        <v>44131</v>
      </c>
      <c r="K130" s="43">
        <f t="shared" ca="1" si="11"/>
        <v>120.82409308692677</v>
      </c>
      <c r="Q130" s="48"/>
      <c r="R130" s="48"/>
    </row>
    <row r="131" spans="4:18" s="8" customFormat="1" x14ac:dyDescent="0.45">
      <c r="D131" s="53">
        <f t="shared" si="12"/>
        <v>199</v>
      </c>
      <c r="F131" s="53" t="str">
        <f t="shared" ref="F131:F181" si="13">CONCATENATE(G131," , ",H131)</f>
        <v xml:space="preserve"> , </v>
      </c>
      <c r="I131" s="57">
        <f ca="1">TODAY()</f>
        <v>44131</v>
      </c>
      <c r="K131" s="58">
        <f t="shared" ca="1" si="11"/>
        <v>120.82409308692677</v>
      </c>
      <c r="Q131" s="50"/>
      <c r="R131" s="50"/>
    </row>
    <row r="132" spans="4:18" s="5" customFormat="1" x14ac:dyDescent="0.45">
      <c r="D132" s="53">
        <f t="shared" si="12"/>
        <v>199</v>
      </c>
      <c r="F132" s="53" t="str">
        <f t="shared" si="13"/>
        <v xml:space="preserve"> , </v>
      </c>
      <c r="I132" s="7">
        <f t="shared" ref="I132:I174" ca="1" si="14">TODAY()</f>
        <v>44131</v>
      </c>
      <c r="K132" s="43">
        <f t="shared" ca="1" si="11"/>
        <v>120.82409308692677</v>
      </c>
      <c r="Q132" s="48"/>
      <c r="R132" s="48"/>
    </row>
    <row r="133" spans="4:18" s="8" customFormat="1" x14ac:dyDescent="0.45">
      <c r="D133" s="53">
        <f t="shared" si="12"/>
        <v>199</v>
      </c>
      <c r="F133" s="53" t="str">
        <f t="shared" si="13"/>
        <v xml:space="preserve"> , </v>
      </c>
      <c r="I133" s="57">
        <f t="shared" ca="1" si="14"/>
        <v>44131</v>
      </c>
      <c r="K133" s="58">
        <f t="shared" ca="1" si="11"/>
        <v>120.82409308692677</v>
      </c>
      <c r="Q133" s="50"/>
      <c r="R133" s="50"/>
    </row>
    <row r="134" spans="4:18" s="5" customFormat="1" x14ac:dyDescent="0.45">
      <c r="D134" s="53">
        <f t="shared" si="12"/>
        <v>199</v>
      </c>
      <c r="F134" s="53" t="str">
        <f t="shared" si="13"/>
        <v xml:space="preserve"> , </v>
      </c>
      <c r="I134" s="7">
        <f t="shared" ca="1" si="14"/>
        <v>44131</v>
      </c>
      <c r="K134" s="43">
        <f t="shared" ca="1" si="11"/>
        <v>120.82409308692677</v>
      </c>
      <c r="Q134" s="48"/>
      <c r="R134" s="48"/>
    </row>
    <row r="135" spans="4:18" s="8" customFormat="1" x14ac:dyDescent="0.45">
      <c r="D135" s="53">
        <f t="shared" si="12"/>
        <v>199</v>
      </c>
      <c r="F135" s="53" t="str">
        <f t="shared" si="13"/>
        <v xml:space="preserve"> , </v>
      </c>
      <c r="I135" s="57">
        <f t="shared" ca="1" si="14"/>
        <v>44131</v>
      </c>
      <c r="K135" s="58">
        <f t="shared" ca="1" si="11"/>
        <v>120.82409308692677</v>
      </c>
      <c r="Q135" s="50"/>
      <c r="R135" s="50"/>
    </row>
    <row r="136" spans="4:18" s="5" customFormat="1" x14ac:dyDescent="0.45">
      <c r="D136" s="53">
        <f t="shared" si="12"/>
        <v>199</v>
      </c>
      <c r="F136" s="53" t="str">
        <f t="shared" si="13"/>
        <v xml:space="preserve"> , </v>
      </c>
      <c r="I136" s="7">
        <f t="shared" ca="1" si="14"/>
        <v>44131</v>
      </c>
      <c r="K136" s="43">
        <f t="shared" ca="1" si="11"/>
        <v>120.82409308692677</v>
      </c>
      <c r="Q136" s="48"/>
      <c r="R136" s="48"/>
    </row>
    <row r="137" spans="4:18" s="8" customFormat="1" x14ac:dyDescent="0.45">
      <c r="D137" s="53">
        <f t="shared" si="12"/>
        <v>199</v>
      </c>
      <c r="F137" s="53" t="str">
        <f t="shared" si="13"/>
        <v xml:space="preserve"> , </v>
      </c>
      <c r="I137" s="57">
        <f t="shared" ca="1" si="14"/>
        <v>44131</v>
      </c>
      <c r="K137" s="58">
        <f t="shared" ca="1" si="11"/>
        <v>120.82409308692677</v>
      </c>
      <c r="Q137" s="50"/>
      <c r="R137" s="50"/>
    </row>
    <row r="138" spans="4:18" s="5" customFormat="1" x14ac:dyDescent="0.45">
      <c r="D138" s="53">
        <f t="shared" si="12"/>
        <v>199</v>
      </c>
      <c r="F138" s="53" t="str">
        <f t="shared" si="13"/>
        <v xml:space="preserve"> , </v>
      </c>
      <c r="I138" s="7">
        <f t="shared" ca="1" si="14"/>
        <v>44131</v>
      </c>
      <c r="K138" s="43">
        <f t="shared" ca="1" si="11"/>
        <v>120.82409308692677</v>
      </c>
      <c r="Q138" s="48"/>
      <c r="R138" s="48"/>
    </row>
    <row r="139" spans="4:18" s="8" customFormat="1" x14ac:dyDescent="0.45">
      <c r="D139" s="53">
        <f t="shared" si="12"/>
        <v>199</v>
      </c>
      <c r="F139" s="53" t="str">
        <f t="shared" si="13"/>
        <v xml:space="preserve"> , </v>
      </c>
      <c r="I139" s="57">
        <f t="shared" ca="1" si="14"/>
        <v>44131</v>
      </c>
      <c r="K139" s="58">
        <f t="shared" ca="1" si="11"/>
        <v>120.82409308692677</v>
      </c>
      <c r="Q139" s="50"/>
      <c r="R139" s="50"/>
    </row>
    <row r="140" spans="4:18" s="5" customFormat="1" x14ac:dyDescent="0.45">
      <c r="D140" s="53">
        <f t="shared" si="12"/>
        <v>199</v>
      </c>
      <c r="F140" s="53" t="str">
        <f t="shared" si="13"/>
        <v xml:space="preserve"> , </v>
      </c>
      <c r="I140" s="7">
        <f t="shared" ca="1" si="14"/>
        <v>44131</v>
      </c>
      <c r="K140" s="43">
        <f t="shared" ca="1" si="11"/>
        <v>120.82409308692677</v>
      </c>
      <c r="Q140" s="48"/>
      <c r="R140" s="48"/>
    </row>
    <row r="141" spans="4:18" s="8" customFormat="1" x14ac:dyDescent="0.45">
      <c r="D141" s="53">
        <f t="shared" si="12"/>
        <v>199</v>
      </c>
      <c r="F141" s="53" t="str">
        <f t="shared" si="13"/>
        <v xml:space="preserve"> , </v>
      </c>
      <c r="I141" s="57">
        <f t="shared" ca="1" si="14"/>
        <v>44131</v>
      </c>
      <c r="K141" s="58">
        <f t="shared" ca="1" si="11"/>
        <v>120.82409308692677</v>
      </c>
      <c r="Q141" s="50"/>
      <c r="R141" s="50"/>
    </row>
    <row r="142" spans="4:18" s="5" customFormat="1" x14ac:dyDescent="0.45">
      <c r="D142" s="53">
        <f t="shared" si="12"/>
        <v>199</v>
      </c>
      <c r="F142" s="53" t="str">
        <f t="shared" si="13"/>
        <v xml:space="preserve"> , </v>
      </c>
      <c r="I142" s="7">
        <f t="shared" ca="1" si="14"/>
        <v>44131</v>
      </c>
      <c r="K142" s="43">
        <f t="shared" ca="1" si="11"/>
        <v>120.82409308692677</v>
      </c>
      <c r="Q142" s="48"/>
      <c r="R142" s="48"/>
    </row>
    <row r="143" spans="4:18" s="8" customFormat="1" x14ac:dyDescent="0.45">
      <c r="D143" s="53">
        <f t="shared" si="12"/>
        <v>199</v>
      </c>
      <c r="F143" s="53" t="str">
        <f t="shared" si="13"/>
        <v xml:space="preserve"> , </v>
      </c>
      <c r="I143" s="57">
        <f t="shared" ca="1" si="14"/>
        <v>44131</v>
      </c>
      <c r="K143" s="58">
        <f t="shared" ca="1" si="11"/>
        <v>120.82409308692677</v>
      </c>
      <c r="Q143" s="50"/>
      <c r="R143" s="50"/>
    </row>
    <row r="144" spans="4:18" s="5" customFormat="1" x14ac:dyDescent="0.45">
      <c r="D144" s="53">
        <f t="shared" si="12"/>
        <v>199</v>
      </c>
      <c r="F144" s="53" t="str">
        <f t="shared" si="13"/>
        <v xml:space="preserve"> , </v>
      </c>
      <c r="I144" s="7">
        <f t="shared" ca="1" si="14"/>
        <v>44131</v>
      </c>
      <c r="K144" s="43">
        <f t="shared" ca="1" si="11"/>
        <v>120.82409308692677</v>
      </c>
      <c r="Q144" s="48"/>
      <c r="R144" s="48"/>
    </row>
    <row r="145" spans="4:18" s="8" customFormat="1" x14ac:dyDescent="0.45">
      <c r="D145" s="53">
        <f t="shared" si="12"/>
        <v>199</v>
      </c>
      <c r="F145" s="53" t="str">
        <f t="shared" si="13"/>
        <v xml:space="preserve"> , </v>
      </c>
      <c r="I145" s="57">
        <f t="shared" ca="1" si="14"/>
        <v>44131</v>
      </c>
      <c r="K145" s="58">
        <f t="shared" ca="1" si="11"/>
        <v>120.82409308692677</v>
      </c>
      <c r="Q145" s="50"/>
      <c r="R145" s="50"/>
    </row>
    <row r="146" spans="4:18" s="5" customFormat="1" x14ac:dyDescent="0.45">
      <c r="D146" s="53">
        <f t="shared" si="12"/>
        <v>199</v>
      </c>
      <c r="F146" s="53" t="str">
        <f t="shared" si="13"/>
        <v xml:space="preserve"> , </v>
      </c>
      <c r="I146" s="7">
        <f t="shared" ca="1" si="14"/>
        <v>44131</v>
      </c>
      <c r="K146" s="43">
        <f t="shared" ca="1" si="11"/>
        <v>120.82409308692677</v>
      </c>
      <c r="Q146" s="48"/>
      <c r="R146" s="48"/>
    </row>
    <row r="147" spans="4:18" s="8" customFormat="1" x14ac:dyDescent="0.45">
      <c r="D147" s="53">
        <f t="shared" si="12"/>
        <v>199</v>
      </c>
      <c r="F147" s="53" t="str">
        <f t="shared" si="13"/>
        <v xml:space="preserve"> , </v>
      </c>
      <c r="I147" s="57">
        <f t="shared" ca="1" si="14"/>
        <v>44131</v>
      </c>
      <c r="K147" s="58">
        <f t="shared" ca="1" si="11"/>
        <v>120.82409308692677</v>
      </c>
      <c r="Q147" s="50"/>
      <c r="R147" s="50"/>
    </row>
    <row r="148" spans="4:18" s="5" customFormat="1" x14ac:dyDescent="0.45">
      <c r="D148" s="53">
        <f t="shared" si="12"/>
        <v>199</v>
      </c>
      <c r="F148" s="53" t="str">
        <f t="shared" si="13"/>
        <v xml:space="preserve"> , </v>
      </c>
      <c r="I148" s="7">
        <f t="shared" ca="1" si="14"/>
        <v>44131</v>
      </c>
      <c r="K148" s="43">
        <f t="shared" ca="1" si="11"/>
        <v>120.82409308692677</v>
      </c>
      <c r="Q148" s="48"/>
      <c r="R148" s="48"/>
    </row>
    <row r="149" spans="4:18" s="8" customFormat="1" x14ac:dyDescent="0.45">
      <c r="D149" s="53">
        <f t="shared" si="12"/>
        <v>199</v>
      </c>
      <c r="F149" s="53" t="str">
        <f t="shared" si="13"/>
        <v xml:space="preserve"> , </v>
      </c>
      <c r="I149" s="57">
        <f t="shared" ca="1" si="14"/>
        <v>44131</v>
      </c>
      <c r="K149" s="58">
        <f t="shared" ca="1" si="11"/>
        <v>120.82409308692677</v>
      </c>
      <c r="Q149" s="50"/>
      <c r="R149" s="50"/>
    </row>
    <row r="150" spans="4:18" s="5" customFormat="1" x14ac:dyDescent="0.45">
      <c r="D150" s="53">
        <f t="shared" si="12"/>
        <v>199</v>
      </c>
      <c r="F150" s="53" t="str">
        <f t="shared" si="13"/>
        <v xml:space="preserve"> , </v>
      </c>
      <c r="I150" s="7">
        <f t="shared" ca="1" si="14"/>
        <v>44131</v>
      </c>
      <c r="K150" s="43">
        <f ca="1">(I150-J150)/365.25</f>
        <v>120.82409308692677</v>
      </c>
      <c r="Q150" s="48"/>
      <c r="R150" s="48"/>
    </row>
    <row r="151" spans="4:18" s="8" customFormat="1" x14ac:dyDescent="0.45">
      <c r="D151" s="53">
        <f t="shared" si="12"/>
        <v>199</v>
      </c>
      <c r="F151" s="53" t="str">
        <f t="shared" si="13"/>
        <v xml:space="preserve"> , </v>
      </c>
      <c r="I151" s="57">
        <f t="shared" ca="1" si="14"/>
        <v>44131</v>
      </c>
      <c r="K151" s="58">
        <f t="shared" ref="K151:K164" ca="1" si="15">(I151-J151)/365.25</f>
        <v>120.82409308692677</v>
      </c>
      <c r="Q151" s="50"/>
      <c r="R151" s="50"/>
    </row>
    <row r="152" spans="4:18" s="5" customFormat="1" x14ac:dyDescent="0.45">
      <c r="D152" s="53">
        <f t="shared" si="12"/>
        <v>199</v>
      </c>
      <c r="F152" s="53" t="str">
        <f t="shared" si="13"/>
        <v xml:space="preserve"> , </v>
      </c>
      <c r="I152" s="7">
        <f t="shared" ca="1" si="14"/>
        <v>44131</v>
      </c>
      <c r="K152" s="43">
        <f t="shared" ca="1" si="15"/>
        <v>120.82409308692677</v>
      </c>
      <c r="Q152" s="48"/>
      <c r="R152" s="48"/>
    </row>
    <row r="153" spans="4:18" s="8" customFormat="1" x14ac:dyDescent="0.45">
      <c r="D153" s="53">
        <f t="shared" si="12"/>
        <v>199</v>
      </c>
      <c r="F153" s="53" t="str">
        <f t="shared" si="13"/>
        <v xml:space="preserve"> , </v>
      </c>
      <c r="I153" s="57">
        <f t="shared" ca="1" si="14"/>
        <v>44131</v>
      </c>
      <c r="K153" s="58">
        <f t="shared" ca="1" si="15"/>
        <v>120.82409308692677</v>
      </c>
      <c r="Q153" s="50"/>
      <c r="R153" s="50"/>
    </row>
    <row r="154" spans="4:18" s="5" customFormat="1" x14ac:dyDescent="0.45">
      <c r="D154" s="53">
        <f t="shared" si="12"/>
        <v>199</v>
      </c>
      <c r="F154" s="53" t="str">
        <f t="shared" si="13"/>
        <v xml:space="preserve"> , </v>
      </c>
      <c r="I154" s="7">
        <f t="shared" ca="1" si="14"/>
        <v>44131</v>
      </c>
      <c r="K154" s="43">
        <f t="shared" ca="1" si="15"/>
        <v>120.82409308692677</v>
      </c>
      <c r="Q154" s="48"/>
      <c r="R154" s="48"/>
    </row>
    <row r="155" spans="4:18" s="8" customFormat="1" x14ac:dyDescent="0.45">
      <c r="D155" s="53">
        <f t="shared" si="12"/>
        <v>199</v>
      </c>
      <c r="F155" s="53" t="str">
        <f t="shared" si="13"/>
        <v xml:space="preserve"> , </v>
      </c>
      <c r="I155" s="57">
        <f t="shared" ca="1" si="14"/>
        <v>44131</v>
      </c>
      <c r="K155" s="58">
        <f t="shared" ca="1" si="15"/>
        <v>120.82409308692677</v>
      </c>
      <c r="Q155" s="50"/>
      <c r="R155" s="50"/>
    </row>
    <row r="156" spans="4:18" s="5" customFormat="1" x14ac:dyDescent="0.45">
      <c r="D156" s="53">
        <f t="shared" si="12"/>
        <v>199</v>
      </c>
      <c r="F156" s="53" t="str">
        <f t="shared" si="13"/>
        <v xml:space="preserve"> , </v>
      </c>
      <c r="I156" s="7">
        <f t="shared" ca="1" si="14"/>
        <v>44131</v>
      </c>
      <c r="K156" s="43">
        <f t="shared" ca="1" si="15"/>
        <v>120.82409308692677</v>
      </c>
      <c r="Q156" s="48"/>
      <c r="R156" s="48"/>
    </row>
    <row r="157" spans="4:18" s="8" customFormat="1" x14ac:dyDescent="0.45">
      <c r="D157" s="53">
        <f t="shared" si="12"/>
        <v>199</v>
      </c>
      <c r="F157" s="53" t="str">
        <f t="shared" si="13"/>
        <v xml:space="preserve"> , </v>
      </c>
      <c r="I157" s="57">
        <f t="shared" ca="1" si="14"/>
        <v>44131</v>
      </c>
      <c r="K157" s="58">
        <f t="shared" ca="1" si="15"/>
        <v>120.82409308692677</v>
      </c>
      <c r="Q157" s="50"/>
      <c r="R157" s="50"/>
    </row>
    <row r="158" spans="4:18" s="5" customFormat="1" x14ac:dyDescent="0.45">
      <c r="D158" s="53">
        <f t="shared" si="12"/>
        <v>199</v>
      </c>
      <c r="F158" s="53" t="str">
        <f t="shared" si="13"/>
        <v xml:space="preserve"> , </v>
      </c>
      <c r="I158" s="7">
        <f t="shared" ca="1" si="14"/>
        <v>44131</v>
      </c>
      <c r="K158" s="43">
        <f t="shared" ca="1" si="15"/>
        <v>120.82409308692677</v>
      </c>
      <c r="Q158" s="48"/>
      <c r="R158" s="48"/>
    </row>
    <row r="159" spans="4:18" s="8" customFormat="1" x14ac:dyDescent="0.45">
      <c r="D159" s="53">
        <f t="shared" si="12"/>
        <v>199</v>
      </c>
      <c r="F159" s="53" t="str">
        <f t="shared" si="13"/>
        <v xml:space="preserve"> , </v>
      </c>
      <c r="I159" s="57">
        <f t="shared" ca="1" si="14"/>
        <v>44131</v>
      </c>
      <c r="K159" s="58">
        <f t="shared" ca="1" si="15"/>
        <v>120.82409308692677</v>
      </c>
      <c r="Q159" s="50"/>
      <c r="R159" s="50"/>
    </row>
    <row r="160" spans="4:18" s="5" customFormat="1" x14ac:dyDescent="0.45">
      <c r="D160" s="53">
        <f t="shared" si="12"/>
        <v>199</v>
      </c>
      <c r="F160" s="53" t="str">
        <f t="shared" si="13"/>
        <v xml:space="preserve"> , </v>
      </c>
      <c r="I160" s="7">
        <f ca="1">TODAY()</f>
        <v>44131</v>
      </c>
      <c r="K160" s="43">
        <f t="shared" ca="1" si="15"/>
        <v>120.82409308692677</v>
      </c>
      <c r="Q160" s="48"/>
      <c r="R160" s="48"/>
    </row>
    <row r="161" spans="4:18" s="8" customFormat="1" x14ac:dyDescent="0.45">
      <c r="D161" s="53">
        <f t="shared" si="12"/>
        <v>199</v>
      </c>
      <c r="F161" s="53" t="str">
        <f t="shared" si="13"/>
        <v xml:space="preserve"> , </v>
      </c>
      <c r="I161" s="57">
        <f t="shared" ca="1" si="14"/>
        <v>44131</v>
      </c>
      <c r="K161" s="58">
        <f t="shared" ca="1" si="15"/>
        <v>120.82409308692677</v>
      </c>
      <c r="Q161" s="50"/>
      <c r="R161" s="50"/>
    </row>
    <row r="162" spans="4:18" s="5" customFormat="1" x14ac:dyDescent="0.45">
      <c r="D162" s="53">
        <f t="shared" si="12"/>
        <v>199</v>
      </c>
      <c r="F162" s="53" t="str">
        <f t="shared" si="13"/>
        <v xml:space="preserve"> , </v>
      </c>
      <c r="I162" s="7">
        <f t="shared" ca="1" si="14"/>
        <v>44131</v>
      </c>
      <c r="K162" s="43">
        <f t="shared" ca="1" si="15"/>
        <v>120.82409308692677</v>
      </c>
      <c r="Q162" s="48"/>
      <c r="R162" s="48"/>
    </row>
    <row r="163" spans="4:18" s="8" customFormat="1" x14ac:dyDescent="0.45">
      <c r="D163" s="53">
        <f t="shared" si="12"/>
        <v>199</v>
      </c>
      <c r="F163" s="53" t="str">
        <f t="shared" si="13"/>
        <v xml:space="preserve"> , </v>
      </c>
      <c r="I163" s="57">
        <f t="shared" ca="1" si="14"/>
        <v>44131</v>
      </c>
      <c r="K163" s="58">
        <f t="shared" ca="1" si="15"/>
        <v>120.82409308692677</v>
      </c>
      <c r="Q163" s="50"/>
      <c r="R163" s="50"/>
    </row>
    <row r="164" spans="4:18" s="5" customFormat="1" x14ac:dyDescent="0.45">
      <c r="D164" s="53">
        <f t="shared" si="12"/>
        <v>199</v>
      </c>
      <c r="F164" s="53" t="str">
        <f t="shared" si="13"/>
        <v xml:space="preserve"> , </v>
      </c>
      <c r="I164" s="7">
        <f t="shared" ca="1" si="14"/>
        <v>44131</v>
      </c>
      <c r="K164" s="43">
        <f t="shared" ca="1" si="15"/>
        <v>120.82409308692677</v>
      </c>
      <c r="Q164" s="48"/>
      <c r="R164" s="48"/>
    </row>
    <row r="165" spans="4:18" s="8" customFormat="1" x14ac:dyDescent="0.45">
      <c r="D165" s="53">
        <f t="shared" si="12"/>
        <v>199</v>
      </c>
      <c r="F165" s="53" t="str">
        <f t="shared" si="13"/>
        <v xml:space="preserve"> , </v>
      </c>
      <c r="I165" s="57">
        <f t="shared" ca="1" si="14"/>
        <v>44131</v>
      </c>
      <c r="K165" s="58">
        <f ca="1">(I165-J165)/365.25</f>
        <v>120.82409308692677</v>
      </c>
      <c r="Q165" s="50"/>
      <c r="R165" s="50"/>
    </row>
    <row r="166" spans="4:18" s="5" customFormat="1" x14ac:dyDescent="0.45">
      <c r="D166" s="53">
        <f t="shared" si="12"/>
        <v>199</v>
      </c>
      <c r="F166" s="53" t="str">
        <f t="shared" si="13"/>
        <v xml:space="preserve"> , </v>
      </c>
      <c r="I166" s="7">
        <f t="shared" ca="1" si="14"/>
        <v>44131</v>
      </c>
      <c r="K166" s="43">
        <f t="shared" ref="K166:K179" ca="1" si="16">(I166-J166)/365.25</f>
        <v>120.82409308692677</v>
      </c>
      <c r="Q166" s="48"/>
      <c r="R166" s="48"/>
    </row>
    <row r="167" spans="4:18" s="8" customFormat="1" x14ac:dyDescent="0.45">
      <c r="D167" s="53">
        <f t="shared" si="12"/>
        <v>199</v>
      </c>
      <c r="F167" s="53" t="str">
        <f t="shared" si="13"/>
        <v xml:space="preserve"> , </v>
      </c>
      <c r="I167" s="57">
        <f t="shared" ca="1" si="14"/>
        <v>44131</v>
      </c>
      <c r="K167" s="58">
        <f t="shared" ca="1" si="16"/>
        <v>120.82409308692677</v>
      </c>
      <c r="Q167" s="50"/>
      <c r="R167" s="50"/>
    </row>
    <row r="168" spans="4:18" s="5" customFormat="1" x14ac:dyDescent="0.45">
      <c r="D168" s="53">
        <f t="shared" si="12"/>
        <v>199</v>
      </c>
      <c r="F168" s="53" t="str">
        <f t="shared" si="13"/>
        <v xml:space="preserve"> , </v>
      </c>
      <c r="I168" s="7">
        <f t="shared" ca="1" si="14"/>
        <v>44131</v>
      </c>
      <c r="K168" s="43">
        <f t="shared" ca="1" si="16"/>
        <v>120.82409308692677</v>
      </c>
      <c r="Q168" s="48"/>
      <c r="R168" s="48"/>
    </row>
    <row r="169" spans="4:18" s="8" customFormat="1" x14ac:dyDescent="0.45">
      <c r="D169" s="53">
        <f t="shared" si="12"/>
        <v>199</v>
      </c>
      <c r="F169" s="53" t="str">
        <f t="shared" si="13"/>
        <v xml:space="preserve"> , </v>
      </c>
      <c r="I169" s="57">
        <f t="shared" ca="1" si="14"/>
        <v>44131</v>
      </c>
      <c r="K169" s="58">
        <f t="shared" ca="1" si="16"/>
        <v>120.82409308692677</v>
      </c>
      <c r="Q169" s="50"/>
      <c r="R169" s="50"/>
    </row>
    <row r="170" spans="4:18" s="5" customFormat="1" x14ac:dyDescent="0.45">
      <c r="D170" s="53">
        <f t="shared" si="12"/>
        <v>199</v>
      </c>
      <c r="F170" s="53" t="str">
        <f t="shared" si="13"/>
        <v xml:space="preserve"> , </v>
      </c>
      <c r="I170" s="7">
        <f t="shared" ca="1" si="14"/>
        <v>44131</v>
      </c>
      <c r="K170" s="43">
        <f t="shared" ca="1" si="16"/>
        <v>120.82409308692677</v>
      </c>
      <c r="Q170" s="48"/>
      <c r="R170" s="48"/>
    </row>
    <row r="171" spans="4:18" s="8" customFormat="1" x14ac:dyDescent="0.45">
      <c r="D171" s="53">
        <f t="shared" si="12"/>
        <v>199</v>
      </c>
      <c r="F171" s="53" t="str">
        <f t="shared" si="13"/>
        <v xml:space="preserve"> , </v>
      </c>
      <c r="I171" s="57">
        <f t="shared" ca="1" si="14"/>
        <v>44131</v>
      </c>
      <c r="K171" s="58">
        <f t="shared" ca="1" si="16"/>
        <v>120.82409308692677</v>
      </c>
      <c r="Q171" s="50"/>
      <c r="R171" s="50"/>
    </row>
    <row r="172" spans="4:18" s="5" customFormat="1" x14ac:dyDescent="0.45">
      <c r="D172" s="53">
        <f t="shared" si="12"/>
        <v>199</v>
      </c>
      <c r="F172" s="53" t="str">
        <f t="shared" si="13"/>
        <v xml:space="preserve"> , </v>
      </c>
      <c r="I172" s="7">
        <f t="shared" ca="1" si="14"/>
        <v>44131</v>
      </c>
      <c r="K172" s="43">
        <f t="shared" ca="1" si="16"/>
        <v>120.82409308692677</v>
      </c>
      <c r="Q172" s="48"/>
      <c r="R172" s="48"/>
    </row>
    <row r="173" spans="4:18" s="8" customFormat="1" x14ac:dyDescent="0.45">
      <c r="D173" s="53">
        <f t="shared" si="12"/>
        <v>199</v>
      </c>
      <c r="F173" s="53" t="str">
        <f t="shared" si="13"/>
        <v xml:space="preserve"> , </v>
      </c>
      <c r="I173" s="57">
        <f t="shared" ca="1" si="14"/>
        <v>44131</v>
      </c>
      <c r="K173" s="58">
        <f t="shared" ca="1" si="16"/>
        <v>120.82409308692677</v>
      </c>
      <c r="Q173" s="50"/>
      <c r="R173" s="50"/>
    </row>
    <row r="174" spans="4:18" s="5" customFormat="1" x14ac:dyDescent="0.45">
      <c r="D174" s="53">
        <f t="shared" si="12"/>
        <v>199</v>
      </c>
      <c r="F174" s="53" t="str">
        <f t="shared" si="13"/>
        <v xml:space="preserve"> , </v>
      </c>
      <c r="I174" s="7">
        <f t="shared" ca="1" si="14"/>
        <v>44131</v>
      </c>
      <c r="K174" s="43">
        <f t="shared" ca="1" si="16"/>
        <v>120.82409308692677</v>
      </c>
      <c r="Q174" s="48"/>
      <c r="R174" s="48"/>
    </row>
    <row r="175" spans="4:18" s="8" customFormat="1" x14ac:dyDescent="0.45">
      <c r="D175" s="53">
        <f t="shared" si="12"/>
        <v>199</v>
      </c>
      <c r="F175" s="53" t="str">
        <f t="shared" si="13"/>
        <v xml:space="preserve"> , </v>
      </c>
      <c r="I175" s="57">
        <f ca="1">TODAY()</f>
        <v>44131</v>
      </c>
      <c r="K175" s="58">
        <f t="shared" ca="1" si="16"/>
        <v>120.82409308692677</v>
      </c>
      <c r="Q175" s="50"/>
      <c r="R175" s="50"/>
    </row>
    <row r="176" spans="4:18" s="5" customFormat="1" x14ac:dyDescent="0.45">
      <c r="D176" s="53">
        <f t="shared" si="12"/>
        <v>199</v>
      </c>
      <c r="F176" s="53" t="str">
        <f t="shared" si="13"/>
        <v xml:space="preserve"> , </v>
      </c>
      <c r="I176" s="7">
        <f t="shared" ref="I176:I200" ca="1" si="17">TODAY()</f>
        <v>44131</v>
      </c>
      <c r="K176" s="43">
        <f t="shared" ca="1" si="16"/>
        <v>120.82409308692677</v>
      </c>
      <c r="Q176" s="48"/>
      <c r="R176" s="48"/>
    </row>
    <row r="177" spans="4:18" s="8" customFormat="1" x14ac:dyDescent="0.45">
      <c r="D177" s="53">
        <f t="shared" si="12"/>
        <v>199</v>
      </c>
      <c r="F177" s="53" t="str">
        <f t="shared" si="13"/>
        <v xml:space="preserve"> , </v>
      </c>
      <c r="I177" s="57">
        <f t="shared" ca="1" si="17"/>
        <v>44131</v>
      </c>
      <c r="K177" s="58">
        <f t="shared" ca="1" si="16"/>
        <v>120.82409308692677</v>
      </c>
      <c r="Q177" s="50"/>
      <c r="R177" s="50"/>
    </row>
    <row r="178" spans="4:18" s="5" customFormat="1" x14ac:dyDescent="0.45">
      <c r="D178" s="53">
        <f t="shared" si="12"/>
        <v>199</v>
      </c>
      <c r="F178" s="53" t="str">
        <f t="shared" si="13"/>
        <v xml:space="preserve"> , </v>
      </c>
      <c r="I178" s="7">
        <f t="shared" ca="1" si="17"/>
        <v>44131</v>
      </c>
      <c r="K178" s="43">
        <f t="shared" ca="1" si="16"/>
        <v>120.82409308692677</v>
      </c>
      <c r="Q178" s="48"/>
      <c r="R178" s="48"/>
    </row>
    <row r="179" spans="4:18" s="8" customFormat="1" x14ac:dyDescent="0.45">
      <c r="D179" s="53">
        <f t="shared" si="12"/>
        <v>199</v>
      </c>
      <c r="F179" s="53" t="str">
        <f t="shared" si="13"/>
        <v xml:space="preserve"> , </v>
      </c>
      <c r="I179" s="57">
        <f t="shared" ca="1" si="17"/>
        <v>44131</v>
      </c>
      <c r="K179" s="58">
        <f t="shared" ca="1" si="16"/>
        <v>120.82409308692677</v>
      </c>
      <c r="Q179" s="50"/>
      <c r="R179" s="50"/>
    </row>
    <row r="180" spans="4:18" s="5" customFormat="1" x14ac:dyDescent="0.45">
      <c r="D180" s="53">
        <f t="shared" si="12"/>
        <v>199</v>
      </c>
      <c r="F180" s="53" t="str">
        <f t="shared" si="13"/>
        <v xml:space="preserve"> , </v>
      </c>
      <c r="I180" s="7">
        <f t="shared" ca="1" si="17"/>
        <v>44131</v>
      </c>
      <c r="K180" s="43">
        <f ca="1">(I180-J180)/365.25</f>
        <v>120.82409308692677</v>
      </c>
      <c r="Q180" s="48"/>
      <c r="R180" s="48"/>
    </row>
    <row r="181" spans="4:18" s="8" customFormat="1" x14ac:dyDescent="0.45">
      <c r="D181" s="53">
        <f t="shared" si="12"/>
        <v>199</v>
      </c>
      <c r="F181" s="53" t="str">
        <f t="shared" si="13"/>
        <v xml:space="preserve"> , </v>
      </c>
      <c r="I181" s="57">
        <f t="shared" ca="1" si="17"/>
        <v>44131</v>
      </c>
      <c r="K181" s="58">
        <f t="shared" ref="K181:K200" ca="1" si="18">(I181-J181)/365.25</f>
        <v>120.82409308692677</v>
      </c>
      <c r="Q181" s="50"/>
      <c r="R181" s="50"/>
    </row>
    <row r="182" spans="4:18" s="5" customFormat="1" x14ac:dyDescent="0.45">
      <c r="D182" s="53">
        <f t="shared" si="12"/>
        <v>199</v>
      </c>
      <c r="F182" s="53" t="str">
        <f>CONCATENATE(G182," , ",H182)</f>
        <v xml:space="preserve"> , </v>
      </c>
      <c r="I182" s="7">
        <f t="shared" ca="1" si="17"/>
        <v>44131</v>
      </c>
      <c r="K182" s="43">
        <f t="shared" ca="1" si="18"/>
        <v>120.82409308692677</v>
      </c>
      <c r="Q182" s="48"/>
      <c r="R182" s="48"/>
    </row>
    <row r="183" spans="4:18" s="8" customFormat="1" x14ac:dyDescent="0.45">
      <c r="D183" s="53">
        <f t="shared" si="12"/>
        <v>199</v>
      </c>
      <c r="F183" s="53" t="str">
        <f t="shared" ref="F183:F200" si="19">CONCATENATE(G183," , ",H183)</f>
        <v xml:space="preserve"> , </v>
      </c>
      <c r="I183" s="57">
        <f t="shared" ca="1" si="17"/>
        <v>44131</v>
      </c>
      <c r="K183" s="58">
        <f t="shared" ca="1" si="18"/>
        <v>120.82409308692677</v>
      </c>
      <c r="Q183" s="50"/>
      <c r="R183" s="50"/>
    </row>
    <row r="184" spans="4:18" s="5" customFormat="1" x14ac:dyDescent="0.45">
      <c r="D184" s="53">
        <f t="shared" si="12"/>
        <v>199</v>
      </c>
      <c r="F184" s="53" t="str">
        <f t="shared" si="19"/>
        <v xml:space="preserve"> , </v>
      </c>
      <c r="I184" s="7">
        <f t="shared" ca="1" si="17"/>
        <v>44131</v>
      </c>
      <c r="K184" s="43">
        <f t="shared" ca="1" si="18"/>
        <v>120.82409308692677</v>
      </c>
      <c r="Q184" s="48"/>
      <c r="R184" s="48"/>
    </row>
    <row r="185" spans="4:18" s="8" customFormat="1" x14ac:dyDescent="0.45">
      <c r="D185" s="53">
        <f t="shared" si="12"/>
        <v>199</v>
      </c>
      <c r="F185" s="53" t="str">
        <f t="shared" si="19"/>
        <v xml:space="preserve"> , </v>
      </c>
      <c r="I185" s="57">
        <f t="shared" ca="1" si="17"/>
        <v>44131</v>
      </c>
      <c r="K185" s="58">
        <f t="shared" ca="1" si="18"/>
        <v>120.82409308692677</v>
      </c>
      <c r="Q185" s="50"/>
      <c r="R185" s="50"/>
    </row>
    <row r="186" spans="4:18" s="5" customFormat="1" x14ac:dyDescent="0.45">
      <c r="D186" s="53">
        <f t="shared" si="12"/>
        <v>199</v>
      </c>
      <c r="F186" s="53" t="str">
        <f t="shared" si="19"/>
        <v xml:space="preserve"> , </v>
      </c>
      <c r="I186" s="7">
        <f t="shared" ca="1" si="17"/>
        <v>44131</v>
      </c>
      <c r="K186" s="43">
        <f t="shared" ca="1" si="18"/>
        <v>120.82409308692677</v>
      </c>
      <c r="Q186" s="48"/>
      <c r="R186" s="48"/>
    </row>
    <row r="187" spans="4:18" s="8" customFormat="1" x14ac:dyDescent="0.45">
      <c r="D187" s="53">
        <f t="shared" si="12"/>
        <v>199</v>
      </c>
      <c r="F187" s="53" t="str">
        <f t="shared" si="19"/>
        <v xml:space="preserve"> , </v>
      </c>
      <c r="I187" s="57">
        <f t="shared" ca="1" si="17"/>
        <v>44131</v>
      </c>
      <c r="K187" s="58">
        <f t="shared" ca="1" si="18"/>
        <v>120.82409308692677</v>
      </c>
      <c r="Q187" s="50"/>
      <c r="R187" s="50"/>
    </row>
    <row r="188" spans="4:18" s="5" customFormat="1" x14ac:dyDescent="0.45">
      <c r="D188" s="53">
        <f t="shared" si="12"/>
        <v>199</v>
      </c>
      <c r="F188" s="53" t="str">
        <f t="shared" si="19"/>
        <v xml:space="preserve"> , </v>
      </c>
      <c r="I188" s="7">
        <f t="shared" ca="1" si="17"/>
        <v>44131</v>
      </c>
      <c r="K188" s="43">
        <f t="shared" ca="1" si="18"/>
        <v>120.82409308692677</v>
      </c>
      <c r="Q188" s="48"/>
      <c r="R188" s="48"/>
    </row>
    <row r="189" spans="4:18" s="8" customFormat="1" x14ac:dyDescent="0.45">
      <c r="D189" s="53">
        <f t="shared" si="12"/>
        <v>199</v>
      </c>
      <c r="F189" s="53" t="str">
        <f t="shared" si="19"/>
        <v xml:space="preserve"> , </v>
      </c>
      <c r="I189" s="57">
        <f t="shared" ca="1" si="17"/>
        <v>44131</v>
      </c>
      <c r="K189" s="58">
        <f t="shared" ca="1" si="18"/>
        <v>120.82409308692677</v>
      </c>
      <c r="Q189" s="50"/>
      <c r="R189" s="50"/>
    </row>
    <row r="190" spans="4:18" s="5" customFormat="1" x14ac:dyDescent="0.45">
      <c r="D190" s="53">
        <f t="shared" si="12"/>
        <v>199</v>
      </c>
      <c r="F190" s="53" t="str">
        <f t="shared" si="19"/>
        <v xml:space="preserve"> , </v>
      </c>
      <c r="I190" s="7">
        <f t="shared" ca="1" si="17"/>
        <v>44131</v>
      </c>
      <c r="K190" s="43">
        <f t="shared" ca="1" si="18"/>
        <v>120.82409308692677</v>
      </c>
      <c r="Q190" s="48"/>
      <c r="R190" s="48"/>
    </row>
    <row r="191" spans="4:18" s="8" customFormat="1" x14ac:dyDescent="0.45">
      <c r="D191" s="53">
        <f t="shared" si="12"/>
        <v>199</v>
      </c>
      <c r="F191" s="53" t="str">
        <f t="shared" si="19"/>
        <v xml:space="preserve"> , </v>
      </c>
      <c r="I191" s="57">
        <f t="shared" ca="1" si="17"/>
        <v>44131</v>
      </c>
      <c r="K191" s="58">
        <f t="shared" ca="1" si="18"/>
        <v>120.82409308692677</v>
      </c>
      <c r="Q191" s="50"/>
      <c r="R191" s="50"/>
    </row>
    <row r="192" spans="4:18" s="5" customFormat="1" x14ac:dyDescent="0.45">
      <c r="D192" s="53">
        <f t="shared" si="12"/>
        <v>199</v>
      </c>
      <c r="F192" s="53" t="str">
        <f t="shared" si="19"/>
        <v xml:space="preserve"> , </v>
      </c>
      <c r="I192" s="7">
        <f t="shared" ca="1" si="17"/>
        <v>44131</v>
      </c>
      <c r="K192" s="43">
        <f t="shared" ca="1" si="18"/>
        <v>120.82409308692677</v>
      </c>
      <c r="Q192" s="48"/>
      <c r="R192" s="48"/>
    </row>
    <row r="193" spans="1:36" s="8" customFormat="1" x14ac:dyDescent="0.45">
      <c r="D193" s="53">
        <f t="shared" si="12"/>
        <v>199</v>
      </c>
      <c r="F193" s="53" t="str">
        <f t="shared" si="19"/>
        <v xml:space="preserve"> , </v>
      </c>
      <c r="I193" s="57">
        <f t="shared" ca="1" si="17"/>
        <v>44131</v>
      </c>
      <c r="K193" s="58">
        <f t="shared" ca="1" si="18"/>
        <v>120.82409308692677</v>
      </c>
      <c r="Q193" s="50"/>
      <c r="R193" s="50"/>
    </row>
    <row r="194" spans="1:36" s="5" customFormat="1" x14ac:dyDescent="0.45">
      <c r="D194" s="53">
        <f t="shared" ref="D194:D200" si="20">COUNTIF($F$2:$F$200,F195)</f>
        <v>199</v>
      </c>
      <c r="F194" s="53" t="str">
        <f t="shared" si="19"/>
        <v xml:space="preserve"> , </v>
      </c>
      <c r="I194" s="7">
        <f t="shared" ca="1" si="17"/>
        <v>44131</v>
      </c>
      <c r="K194" s="43">
        <f t="shared" ca="1" si="18"/>
        <v>120.82409308692677</v>
      </c>
      <c r="Q194" s="48"/>
      <c r="R194" s="48"/>
    </row>
    <row r="195" spans="1:36" s="8" customFormat="1" x14ac:dyDescent="0.45">
      <c r="D195" s="53">
        <f t="shared" si="20"/>
        <v>199</v>
      </c>
      <c r="F195" s="53" t="str">
        <f t="shared" si="19"/>
        <v xml:space="preserve"> , </v>
      </c>
      <c r="I195" s="57">
        <f t="shared" ca="1" si="17"/>
        <v>44131</v>
      </c>
      <c r="K195" s="58">
        <f t="shared" ca="1" si="18"/>
        <v>120.82409308692677</v>
      </c>
      <c r="Q195" s="50"/>
      <c r="R195" s="50"/>
    </row>
    <row r="196" spans="1:36" s="5" customFormat="1" x14ac:dyDescent="0.45">
      <c r="D196" s="53">
        <f t="shared" si="20"/>
        <v>199</v>
      </c>
      <c r="F196" s="53" t="str">
        <f t="shared" si="19"/>
        <v xml:space="preserve"> , </v>
      </c>
      <c r="I196" s="7">
        <f t="shared" ca="1" si="17"/>
        <v>44131</v>
      </c>
      <c r="K196" s="43">
        <f t="shared" ca="1" si="18"/>
        <v>120.82409308692677</v>
      </c>
      <c r="Q196" s="48"/>
      <c r="R196" s="48"/>
    </row>
    <row r="197" spans="1:36" s="8" customFormat="1" x14ac:dyDescent="0.45">
      <c r="D197" s="53">
        <f t="shared" si="20"/>
        <v>199</v>
      </c>
      <c r="F197" s="53" t="str">
        <f t="shared" si="19"/>
        <v xml:space="preserve"> , </v>
      </c>
      <c r="I197" s="57">
        <f t="shared" ca="1" si="17"/>
        <v>44131</v>
      </c>
      <c r="K197" s="58">
        <f t="shared" ca="1" si="18"/>
        <v>120.82409308692677</v>
      </c>
      <c r="Q197" s="50"/>
      <c r="R197" s="50"/>
    </row>
    <row r="198" spans="1:36" s="5" customFormat="1" x14ac:dyDescent="0.45">
      <c r="D198" s="53">
        <f t="shared" si="20"/>
        <v>199</v>
      </c>
      <c r="F198" s="53" t="str">
        <f t="shared" si="19"/>
        <v xml:space="preserve"> , </v>
      </c>
      <c r="I198" s="7">
        <f t="shared" ca="1" si="17"/>
        <v>44131</v>
      </c>
      <c r="K198" s="43">
        <f t="shared" ca="1" si="18"/>
        <v>120.82409308692677</v>
      </c>
      <c r="Q198" s="48"/>
      <c r="R198" s="48"/>
    </row>
    <row r="199" spans="1:36" s="8" customFormat="1" x14ac:dyDescent="0.45">
      <c r="D199" s="53">
        <f t="shared" si="20"/>
        <v>199</v>
      </c>
      <c r="F199" s="53" t="str">
        <f t="shared" si="19"/>
        <v xml:space="preserve"> , </v>
      </c>
      <c r="I199" s="57">
        <f t="shared" ca="1" si="17"/>
        <v>44131</v>
      </c>
      <c r="K199" s="58">
        <f t="shared" ca="1" si="18"/>
        <v>120.82409308692677</v>
      </c>
      <c r="Q199" s="50"/>
      <c r="R199" s="50"/>
    </row>
    <row r="200" spans="1:36" s="5" customFormat="1" x14ac:dyDescent="0.45">
      <c r="D200" s="53">
        <f t="shared" si="20"/>
        <v>0</v>
      </c>
      <c r="F200" s="53" t="str">
        <f t="shared" si="19"/>
        <v xml:space="preserve"> , </v>
      </c>
      <c r="I200" s="7">
        <f t="shared" ca="1" si="17"/>
        <v>44131</v>
      </c>
      <c r="K200" s="43">
        <f t="shared" ca="1" si="18"/>
        <v>120.82409308692677</v>
      </c>
      <c r="Q200" s="48"/>
      <c r="R200" s="48"/>
    </row>
    <row r="201" spans="1:36" s="11" customFormat="1" x14ac:dyDescent="0.45">
      <c r="A201" s="10" t="s">
        <v>249</v>
      </c>
      <c r="K201" s="44"/>
      <c r="Q201" s="51"/>
      <c r="R201" s="51"/>
    </row>
    <row r="202" spans="1:36" s="6" customFormat="1" x14ac:dyDescent="0.45">
      <c r="K202" s="45"/>
      <c r="Q202" s="52"/>
      <c r="R202" s="52"/>
    </row>
    <row r="203" spans="1:36" s="6" customFormat="1" x14ac:dyDescent="0.45">
      <c r="A203" s="6">
        <f>COUNTIF(A2:A200,"&gt;0")</f>
        <v>0</v>
      </c>
      <c r="B203" s="6">
        <f>COUNTIF(B2:B200, "=Sunday")</f>
        <v>0</v>
      </c>
      <c r="C203" s="6">
        <f>COUNTIF(C2:C200,"*Block A*")</f>
        <v>0</v>
      </c>
      <c r="K203" s="45">
        <f ca="1">COUNTIFS(K2:K200,"&gt;0",K2:K200,"&lt;13")</f>
        <v>0</v>
      </c>
      <c r="L203" s="6">
        <f>COUNTIF(L2:L200,"W")</f>
        <v>0</v>
      </c>
      <c r="M203" s="6">
        <f>COUNTIF(M2:M200,"M")</f>
        <v>0</v>
      </c>
      <c r="N203" s="6">
        <f>COUNTIF(N2:N200,"Alachua")</f>
        <v>0</v>
      </c>
      <c r="O203" s="6">
        <f>COUNTIF(O2:O200,"NW")</f>
        <v>0</v>
      </c>
      <c r="P203" s="6">
        <f>COUNTIF(P2:P200, "ASO - A")</f>
        <v>0</v>
      </c>
      <c r="Q203" s="52" t="e">
        <f>AVERAGE(Q2:Q200)</f>
        <v>#DIV/0!</v>
      </c>
      <c r="R203" s="52" t="e">
        <f>AVERAGE(R2:R200)</f>
        <v>#DIV/0!</v>
      </c>
      <c r="S203" s="6">
        <f>COUNTIF(S2:S200, "Armed Disturbance")</f>
        <v>0</v>
      </c>
      <c r="T203" s="6">
        <f>COUNTIF(T2:T200, "Armed Disturbance")</f>
        <v>0</v>
      </c>
      <c r="U203" s="6">
        <f>COUNTIF(U2:U200,"Y")</f>
        <v>0</v>
      </c>
      <c r="V203" s="6">
        <f>COUNTIF(V2:V200,"Y")</f>
        <v>0</v>
      </c>
      <c r="W203" s="6">
        <f>COUNTIF(W2:W200,"Y")</f>
        <v>0</v>
      </c>
      <c r="Y203" s="6">
        <f>COUNTIF(X2:Y200, "anxiety")</f>
        <v>0</v>
      </c>
      <c r="Z203" s="6">
        <f>COUNTIF(Z2:Z200, "Y")</f>
        <v>0</v>
      </c>
      <c r="AA203" s="6">
        <f>COUNTIF(AA2:AA200, "Y")</f>
        <v>0</v>
      </c>
      <c r="AC203" s="6">
        <f>COUNTIF(AC2:AC200,"Y")</f>
        <v>0</v>
      </c>
      <c r="AD203" s="6">
        <f>COUNTIF(AD2:AD200,"Y")</f>
        <v>0</v>
      </c>
      <c r="AE203" s="6">
        <f>COUNTIF(AE2:AE200,"Y")</f>
        <v>0</v>
      </c>
      <c r="AF203" s="6">
        <f>COUNTIF(AF2:AF200,"N/A")</f>
        <v>0</v>
      </c>
      <c r="AG203" s="6">
        <f>COUNTIF(AG2:AG200,"Meridian")</f>
        <v>0</v>
      </c>
      <c r="AH203" s="6">
        <f>COUNTIF(AH2:AH200,"Y")</f>
        <v>0</v>
      </c>
      <c r="AI203" s="6">
        <f>COUNTIF(AI2:AI200,"Y")</f>
        <v>0</v>
      </c>
      <c r="AJ203" s="6">
        <f>COUNTIF(AJ2:AJ200,"Y")</f>
        <v>0</v>
      </c>
    </row>
    <row r="204" spans="1:36" s="6" customFormat="1" x14ac:dyDescent="0.45">
      <c r="B204" s="6">
        <f>COUNTIF(B4:B201, "=Monday")</f>
        <v>0</v>
      </c>
      <c r="C204" s="6">
        <f>COUNTIF(C2:C200,"*Block B*")</f>
        <v>0</v>
      </c>
      <c r="K204" s="45">
        <f ca="1">COUNTIFS(K2:K200,"&gt;12",K2:K200,"&lt;18")</f>
        <v>0</v>
      </c>
      <c r="L204" s="6">
        <f>COUNTIF(L2:L200,"B")</f>
        <v>0</v>
      </c>
      <c r="M204" s="6">
        <f>COUNTIF(M2:M200,"F")</f>
        <v>0</v>
      </c>
      <c r="N204" s="6">
        <f>COUNTIF(N2:N200,"Archer")</f>
        <v>0</v>
      </c>
      <c r="O204" s="6">
        <f>COUNTIF(O2:O200,"SW")</f>
        <v>0</v>
      </c>
      <c r="P204" s="6">
        <f>COUNTIF(P2:P200, "ASO - B")</f>
        <v>0</v>
      </c>
      <c r="Q204" s="52"/>
      <c r="R204" s="52"/>
      <c r="S204" s="6">
        <f>COUNTIF(S2:S200, "Assist Citizen")</f>
        <v>0</v>
      </c>
      <c r="T204" s="6">
        <f>COUNTIF(T2:T200, "Assist Citizen")</f>
        <v>0</v>
      </c>
      <c r="U204" s="6">
        <f>COUNTIF(U2:U200,"N")</f>
        <v>0</v>
      </c>
      <c r="V204" s="6">
        <f>COUNTIF(V2:V200,"N")</f>
        <v>0</v>
      </c>
      <c r="W204" s="6">
        <f>COUNTIF(W2:W200,"n")</f>
        <v>0</v>
      </c>
      <c r="Y204" s="6">
        <f>COUNTIF(X2:Y200, "Bipolar")</f>
        <v>0</v>
      </c>
      <c r="Z204" s="6">
        <f>COUNTIF(Z2:Z200, "N")</f>
        <v>0</v>
      </c>
      <c r="AA204" s="6">
        <f>COUNTIF(AA2:AA200, "N")</f>
        <v>0</v>
      </c>
      <c r="AC204" s="6">
        <f>COUNTIF(AC2:AC200,"N")</f>
        <v>0</v>
      </c>
      <c r="AD204" s="6">
        <f>COUNTIF(AD2:AD200,"N")</f>
        <v>0</v>
      </c>
      <c r="AE204" s="6">
        <f>COUNTIF(AE2:AE200,"N")</f>
        <v>0</v>
      </c>
      <c r="AF204" s="6">
        <f>COUNTIF(AF2:AF200,"BA")</f>
        <v>0</v>
      </c>
      <c r="AG204" s="6">
        <f>COUNTIF(AG2:AG200,"NFRMC")</f>
        <v>0</v>
      </c>
      <c r="AH204" s="6">
        <f>COUNTIF(AH2:AH200,"N")</f>
        <v>0</v>
      </c>
      <c r="AI204" s="6">
        <f>COUNTIF(AI2:AI200,"N")</f>
        <v>0</v>
      </c>
      <c r="AJ204" s="6">
        <f>COUNTIF(AJ2:AJ200,"N")</f>
        <v>0</v>
      </c>
    </row>
    <row r="205" spans="1:36" s="6" customFormat="1" x14ac:dyDescent="0.45">
      <c r="B205" s="6">
        <f>COUNTIF(B4:B201, "=Tuesday")</f>
        <v>0</v>
      </c>
      <c r="C205" s="6">
        <f>COUNTIF(C2:C200,"*Block C*")</f>
        <v>0</v>
      </c>
      <c r="K205" s="45">
        <f ca="1">COUNTIFS(K2:K200,"&gt;17",K2:K200,"&lt;26")</f>
        <v>0</v>
      </c>
      <c r="L205" s="6">
        <f>COUNTIF(L2:L200,"A")</f>
        <v>0</v>
      </c>
      <c r="M205" s="6">
        <f>COUNTIF(M2:M200,"Other")</f>
        <v>0</v>
      </c>
      <c r="N205" s="6">
        <f>COUNTIF(N2:N200,"Gainesville")</f>
        <v>0</v>
      </c>
      <c r="O205" s="6">
        <f>COUNTIF(O2:O200,"SE")</f>
        <v>0</v>
      </c>
      <c r="P205" s="6">
        <f>COUNTIF(P2:P200, "ASO - C")</f>
        <v>0</v>
      </c>
      <c r="Q205" s="52"/>
      <c r="R205" s="52"/>
      <c r="S205" s="6">
        <f>COUNTIF(S2:S200, "Baker Act")</f>
        <v>0</v>
      </c>
      <c r="T205" s="6">
        <f>COUNTIF(T2:T200, "Baker Act")</f>
        <v>0</v>
      </c>
      <c r="U205" s="6">
        <f>COUNTIF(U2:U200,"Unknown")</f>
        <v>0</v>
      </c>
      <c r="V205" s="6">
        <f>COUNTIF(V2:V200,"Unknown")</f>
        <v>0</v>
      </c>
      <c r="W205" s="6">
        <f>COUNTIF(W2:W200,"unknown")</f>
        <v>0</v>
      </c>
      <c r="Y205" s="6">
        <f>COUNTIF(X2:Y200, "Depressive")</f>
        <v>0</v>
      </c>
      <c r="Z205" s="6">
        <f>COUNTIF(Z2:Z200, "Unknown")</f>
        <v>0</v>
      </c>
      <c r="AA205" s="6">
        <f>COUNTIF(AA2:AA200, "Unknown")</f>
        <v>0</v>
      </c>
      <c r="AC205" s="6">
        <f>COUNTIF(AC2:AC200,"Unknown")</f>
        <v>0</v>
      </c>
      <c r="AD205" s="6">
        <f>COUNTIF(AD2:AD200,"Unknown")</f>
        <v>0</v>
      </c>
      <c r="AE205" s="6">
        <f>COUNTIF(AE2:AE200,"Unknown")</f>
        <v>0</v>
      </c>
      <c r="AF205" s="6">
        <f>COUNTIF(AF2:AF200,"Medical")</f>
        <v>0</v>
      </c>
      <c r="AG205" s="6">
        <f>COUNTIF(AG2:AG200,"Shands")</f>
        <v>0</v>
      </c>
      <c r="AH205" s="6">
        <f>COUNTIF(AH2:AH200,"Unknown")</f>
        <v>0</v>
      </c>
      <c r="AI205" s="6">
        <f>COUNTIF(AI2:AI200,"Unknown")</f>
        <v>0</v>
      </c>
      <c r="AJ205" s="6">
        <f>COUNTIF(AJ2:AJ200,"Unknown")</f>
        <v>0</v>
      </c>
    </row>
    <row r="206" spans="1:36" s="6" customFormat="1" x14ac:dyDescent="0.45">
      <c r="B206" s="6">
        <f>COUNTIF(B4:B201, "=Wednesday")</f>
        <v>0</v>
      </c>
      <c r="C206" s="6">
        <f>COUNTIF(C2:C200,"*Block D*")</f>
        <v>0</v>
      </c>
      <c r="K206" s="45">
        <f ca="1">COUNTIFS(K2:K200,"&gt;25",K2:K200,"&lt;41")</f>
        <v>0</v>
      </c>
      <c r="L206" s="6">
        <f>COUNTIF(L2:L200,"H")</f>
        <v>0</v>
      </c>
      <c r="N206" s="6">
        <f>COUNTIF(N2:N200,"Hawthorne")</f>
        <v>0</v>
      </c>
      <c r="O206" s="6">
        <f>COUNTIF(O2:O200,"NE")</f>
        <v>0</v>
      </c>
      <c r="P206" s="6">
        <f>COUNTIF(P2:P200, "ASO - D")</f>
        <v>0</v>
      </c>
      <c r="Q206" s="52"/>
      <c r="R206" s="52"/>
      <c r="S206" s="6">
        <f>COUNTIF(S2:S200, "Battery")</f>
        <v>0</v>
      </c>
      <c r="T206" s="6">
        <f>COUNTIF(T2:T200, "Battery")</f>
        <v>0</v>
      </c>
      <c r="Y206" s="6">
        <f>COUNTIF(X2:Y200, "Dissociative")</f>
        <v>0</v>
      </c>
      <c r="AF206" s="6">
        <f>COUNTIF(AF2:AF200,"Voluntary")</f>
        <v>0</v>
      </c>
      <c r="AG206" s="6">
        <f>COUNTIF(AG2:AG200,"VA")</f>
        <v>0</v>
      </c>
    </row>
    <row r="207" spans="1:36" s="6" customFormat="1" x14ac:dyDescent="0.45">
      <c r="B207" s="6">
        <f>COUNTIF(B4:B201, "=Thursday")</f>
        <v>0</v>
      </c>
      <c r="C207" s="6">
        <f>COUNTIF(C2:C200,"*Block E*")</f>
        <v>0</v>
      </c>
      <c r="K207" s="45">
        <f ca="1">COUNTIFS(K2:K200,"&gt;40",K2:K200,"&lt;61")</f>
        <v>0</v>
      </c>
      <c r="L207" s="6">
        <f>COUNTIF(L2:L200,"O")</f>
        <v>0</v>
      </c>
      <c r="N207" s="6">
        <f>COUNTIF(N2:N200,"High Springs")</f>
        <v>0</v>
      </c>
      <c r="P207" s="6">
        <f>COUNTIF(P2:P200, "ASO - E")</f>
        <v>0</v>
      </c>
      <c r="Q207" s="52"/>
      <c r="R207" s="52"/>
      <c r="S207" s="6">
        <f>COUNTIF(S2:S200, "Burglary")</f>
        <v>0</v>
      </c>
      <c r="T207" s="6">
        <f>COUNTIF(T2:T200, "Burglary")</f>
        <v>0</v>
      </c>
      <c r="Y207" s="6">
        <f>COUNTIF(X2:Y200, "Obsessive")</f>
        <v>0</v>
      </c>
      <c r="AG207" s="6">
        <f>COUNTIF(AG2:AG200,"Vista")</f>
        <v>0</v>
      </c>
    </row>
    <row r="208" spans="1:36" s="6" customFormat="1" x14ac:dyDescent="0.45">
      <c r="B208" s="6">
        <f>COUNTIF(B4:B201, "=Friday")</f>
        <v>0</v>
      </c>
      <c r="C208" s="6">
        <f>COUNTIF(C2:C200,"*Block F*")</f>
        <v>0</v>
      </c>
      <c r="K208" s="45">
        <f ca="1">COUNTIFS(K2:K200,"&gt;60",K2:K200,"&lt;81")</f>
        <v>0</v>
      </c>
      <c r="N208" s="6">
        <f>COUNTIF(N1:N199,"Jacksonville")</f>
        <v>0</v>
      </c>
      <c r="P208" s="6">
        <f>COUNTIF(P2:P200, "ASO - F")</f>
        <v>0</v>
      </c>
      <c r="Q208" s="52"/>
      <c r="R208" s="52"/>
      <c r="S208" s="6">
        <f>COUNTIF(S2:S200, "Disturbance")</f>
        <v>0</v>
      </c>
      <c r="T208" s="6">
        <f>COUNTIF(T2:T200, "Disturbance")</f>
        <v>0</v>
      </c>
      <c r="Y208" s="6">
        <f>COUNTIF(X2:Y200, "Other")</f>
        <v>0</v>
      </c>
      <c r="AG208" s="6">
        <f>COUNTIF(AG2:AG200,"North")</f>
        <v>0</v>
      </c>
    </row>
    <row r="209" spans="2:33" s="6" customFormat="1" x14ac:dyDescent="0.45">
      <c r="B209" s="6">
        <f>COUNTIF(B4:B201, "=Saturday")</f>
        <v>0</v>
      </c>
      <c r="K209" s="45">
        <f ca="1">COUNTIFS(K2:K200,"&gt;80",K2:K200,"&lt;111")</f>
        <v>0</v>
      </c>
      <c r="N209" s="6">
        <f>COUNTIF(N2:N200,"Jonesville")</f>
        <v>0</v>
      </c>
      <c r="P209" s="6">
        <f>COUNTIF(P2:P200, "ASO - G")</f>
        <v>0</v>
      </c>
      <c r="Q209" s="52"/>
      <c r="R209" s="52"/>
      <c r="S209" s="6">
        <f>COUNTIF(S2:S200, "Domestic")</f>
        <v>0</v>
      </c>
      <c r="T209" s="6">
        <f>COUNTIF(T2:T200, "Domestic")</f>
        <v>0</v>
      </c>
      <c r="Y209" s="6">
        <f>COUNTIF(X2:Y200, "Personality")</f>
        <v>0</v>
      </c>
      <c r="AG209" s="6">
        <f>COUNTIF(AG2:AG200,"South")</f>
        <v>0</v>
      </c>
    </row>
    <row r="210" spans="2:33" s="6" customFormat="1" x14ac:dyDescent="0.45">
      <c r="K210" s="45"/>
      <c r="N210" s="6">
        <f>COUNTIF(N2:N200,"Lacrosse")</f>
        <v>0</v>
      </c>
      <c r="P210" s="6">
        <f>COUNTIF(P2:P200, "ASO - H")</f>
        <v>0</v>
      </c>
      <c r="Q210" s="52"/>
      <c r="R210" s="52"/>
      <c r="S210" s="6">
        <f>COUNTIF(S2:S200, "Medical Emergency")</f>
        <v>0</v>
      </c>
      <c r="T210" s="6">
        <f>COUNTIF(T2:T200, "Medical Emergency")</f>
        <v>0</v>
      </c>
      <c r="Y210" s="6">
        <f>COUNTIF(X2:Y200, "Schizophrenia")</f>
        <v>0</v>
      </c>
      <c r="AG210" s="6">
        <f>COUNTIF(AG2:AG200,"UF Health")</f>
        <v>0</v>
      </c>
    </row>
    <row r="211" spans="2:33" s="6" customFormat="1" x14ac:dyDescent="0.45">
      <c r="K211" s="45"/>
      <c r="N211" s="6">
        <f>COUNTIF(N2:N200,"Lochloosa")</f>
        <v>0</v>
      </c>
      <c r="P211" s="6">
        <f>COUNTIF(P2:P200, "ASO - I")</f>
        <v>0</v>
      </c>
      <c r="Q211" s="52"/>
      <c r="R211" s="52"/>
      <c r="S211" s="6">
        <f>COUNTIF(S2:S200, "Mental Health Crisis Situation ")</f>
        <v>0</v>
      </c>
      <c r="T211" s="6">
        <f>COUNTIF(T2:T200, "Mental Health Crisis Situation ")</f>
        <v>0</v>
      </c>
      <c r="Y211" s="6">
        <f>COUNTIF(X2:Y200, "Somatic")</f>
        <v>0</v>
      </c>
      <c r="AG211" s="6">
        <f>COUNTIF(AG2:AG200,"Baptist")</f>
        <v>0</v>
      </c>
    </row>
    <row r="212" spans="2:33" s="6" customFormat="1" x14ac:dyDescent="0.45">
      <c r="K212" s="45"/>
      <c r="N212" s="6">
        <f>COUNTIF(N2:N200,"Orange Heights")</f>
        <v>0</v>
      </c>
      <c r="P212" s="6">
        <f>COUNTIF(P2:P200, "ASO - J")</f>
        <v>0</v>
      </c>
      <c r="Q212" s="52"/>
      <c r="R212" s="52"/>
      <c r="S212" s="6">
        <f>COUNTIF(S2:S200, "Other")</f>
        <v>0</v>
      </c>
      <c r="T212" s="6">
        <f>COUNTIF(T2:T200, "Other")</f>
        <v>0</v>
      </c>
      <c r="Y212" s="6">
        <f>COUNTIF(X2:Y200, "Substance")</f>
        <v>0</v>
      </c>
      <c r="AG212" s="6">
        <f>COUNTIF(AG2:AG200,"Riverpoint")</f>
        <v>0</v>
      </c>
    </row>
    <row r="213" spans="2:33" s="6" customFormat="1" x14ac:dyDescent="0.45">
      <c r="K213" s="45"/>
      <c r="N213" s="6">
        <f>COUNTIF(N2:N200,"Micanopy")</f>
        <v>0</v>
      </c>
      <c r="P213" s="6">
        <f>COUNTIF(P2:P200, "ASO - M")</f>
        <v>0</v>
      </c>
      <c r="Q213" s="52"/>
      <c r="R213" s="52"/>
      <c r="S213" s="6">
        <f>COUNTIF(S2:S200, "S20")</f>
        <v>0</v>
      </c>
      <c r="T213" s="6">
        <f>COUNTIF(T2:T200, "S20")</f>
        <v>0</v>
      </c>
      <c r="Y213" s="6">
        <f>COUNTIF(X2:Y200, "Trauma")</f>
        <v>0</v>
      </c>
      <c r="AG213" s="6">
        <f>COUNTIF(AG2:AG200,"Wekiva")</f>
        <v>0</v>
      </c>
    </row>
    <row r="214" spans="2:33" s="6" customFormat="1" x14ac:dyDescent="0.45">
      <c r="K214" s="45"/>
      <c r="N214" s="6">
        <f>COUNTIF(N2:N200,"Monteocha")</f>
        <v>0</v>
      </c>
      <c r="P214" s="6">
        <f>COUNTIF(P2:P200, "GPD")</f>
        <v>0</v>
      </c>
      <c r="Q214" s="52"/>
      <c r="R214" s="52"/>
      <c r="S214" s="6">
        <f>COUNTIF(S2:S200, "Suicide Attempt")</f>
        <v>0</v>
      </c>
      <c r="T214" s="6">
        <f>COUNTIF(T2:T200, "Suicide Attempt")</f>
        <v>0</v>
      </c>
      <c r="Y214" s="6">
        <f>COUNTIF(X2:Y200, "Unknown")</f>
        <v>0</v>
      </c>
      <c r="AG214" s="6">
        <f>COUNTIF(AG2:AG200,"Memorial")</f>
        <v>0</v>
      </c>
    </row>
    <row r="215" spans="2:33" s="6" customFormat="1" x14ac:dyDescent="0.45">
      <c r="K215" s="45"/>
      <c r="N215" s="6">
        <f>COUNTIF(N2:N200,"Newberry")</f>
        <v>0</v>
      </c>
      <c r="P215" s="6">
        <f>COUNTIF(P2:P200, "Other")</f>
        <v>0</v>
      </c>
      <c r="Q215" s="52"/>
      <c r="R215" s="52"/>
      <c r="S215" s="6">
        <f>COUNTIF(S2:S200, "Suspicious Activity")</f>
        <v>0</v>
      </c>
      <c r="T215" s="6">
        <f>COUNTIF(T2:T200, "Suspicious Activity")</f>
        <v>0</v>
      </c>
      <c r="AG215" s="6">
        <f>COUNTIF(AG2:AG200,"Gateway")</f>
        <v>0</v>
      </c>
    </row>
    <row r="216" spans="2:33" s="6" customFormat="1" x14ac:dyDescent="0.45">
      <c r="K216" s="45"/>
      <c r="N216" s="6">
        <f>COUNTIF(N2:N200,"Waldo")</f>
        <v>0</v>
      </c>
      <c r="P216" s="6">
        <f>COUNTIF(P2:P200, "HSPD")</f>
        <v>0</v>
      </c>
      <c r="Q216" s="52"/>
      <c r="R216" s="52"/>
      <c r="S216" s="6">
        <f>COUNTIF(S2:S200, "Theft")</f>
        <v>0</v>
      </c>
      <c r="T216" s="6">
        <f>COUNTIF(T2:T200, "Theft")</f>
        <v>0</v>
      </c>
    </row>
    <row r="217" spans="2:33" s="6" customFormat="1" x14ac:dyDescent="0.45">
      <c r="K217" s="45"/>
      <c r="P217" s="6">
        <f>COUNTIF(P2:P200, "APD")</f>
        <v>0</v>
      </c>
      <c r="Q217" s="52"/>
      <c r="R217" s="52"/>
      <c r="S217" s="6">
        <f>COUNTIF(S2:S200, "Trespassing")</f>
        <v>0</v>
      </c>
      <c r="T217" s="6">
        <f>COUNTIF(T2:T200, "Trespassing")</f>
        <v>0</v>
      </c>
    </row>
    <row r="218" spans="2:33" s="6" customFormat="1" x14ac:dyDescent="0.45">
      <c r="K218" s="45"/>
      <c r="P218" s="6">
        <f>COUNTIF(P2:P200, "UPD")</f>
        <v>0</v>
      </c>
      <c r="Q218" s="52"/>
      <c r="R218" s="52"/>
      <c r="S218" s="6">
        <f>COUNTIF(S2:S200, "Well Being Check")</f>
        <v>0</v>
      </c>
      <c r="T218" s="6">
        <f>COUNTIF(T2:T200, "Well Being Check")</f>
        <v>0</v>
      </c>
    </row>
    <row r="219" spans="2:33" s="6" customFormat="1" x14ac:dyDescent="0.45">
      <c r="K219" s="45"/>
      <c r="P219" s="6">
        <f>COUNTIF(P2:P200, "VA")</f>
        <v>0</v>
      </c>
      <c r="Q219" s="52"/>
      <c r="R219" s="52"/>
    </row>
    <row r="220" spans="2:33" x14ac:dyDescent="0.45">
      <c r="N220" s="6"/>
    </row>
  </sheetData>
  <conditionalFormatting sqref="AF1 AF201:AF1048576">
    <cfRule type="containsText" priority="3" operator="containsText" text="BA / MA (LEO)">
      <formula>NOT(ISERROR(SEARCH("BA / MA (LEO)",AF1)))</formula>
    </cfRule>
  </conditionalFormatting>
  <conditionalFormatting sqref="AF2:AF200">
    <cfRule type="containsText" dxfId="5" priority="1" operator="containsText" text="BA / MA (LEO)">
      <formula>NOT(ISERROR(SEARCH("BA / MA (LEO)",AF2)))</formula>
    </cfRule>
    <cfRule type="containsText" priority="2" operator="containsText" text="BA / MA (LEO)">
      <formula>NOT(ISERROR(SEARCH("BA / MA (LEO)",AF2)))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3">
        <x14:dataValidation type="list" allowBlank="1" showInputMessage="1" showErrorMessage="1" xr:uid="{00000000-0002-0000-0700-000000000000}">
          <x14:formula1>
            <xm:f>'Statistics &amp; Lists'!$B$8:$B$14</xm:f>
          </x14:formula1>
          <xm:sqref>B2:B200</xm:sqref>
        </x14:dataValidation>
        <x14:dataValidation type="list" allowBlank="1" showInputMessage="1" showErrorMessage="1" xr:uid="{00000000-0002-0000-0700-000001000000}">
          <x14:formula1>
            <xm:f>'Statistics &amp; Lists'!$B$26:$B$31</xm:f>
          </x14:formula1>
          <xm:sqref>C2:C200</xm:sqref>
        </x14:dataValidation>
        <x14:dataValidation type="list" allowBlank="1" showInputMessage="1" showErrorMessage="1" xr:uid="{00000000-0002-0000-0700-000002000000}">
          <x14:formula1>
            <xm:f>'Statistics &amp; Lists'!$B$33:$B$37</xm:f>
          </x14:formula1>
          <xm:sqref>L2:L200</xm:sqref>
        </x14:dataValidation>
        <x14:dataValidation type="list" allowBlank="1" showInputMessage="1" showErrorMessage="1" xr:uid="{00000000-0002-0000-0700-000003000000}">
          <x14:formula1>
            <xm:f>'Statistics &amp; Lists'!$B$46:$B$48</xm:f>
          </x14:formula1>
          <xm:sqref>M2:M200</xm:sqref>
        </x14:dataValidation>
        <x14:dataValidation type="list" allowBlank="1" showInputMessage="1" showErrorMessage="1" xr:uid="{00000000-0002-0000-0700-000004000000}">
          <x14:formula1>
            <xm:f>'Statistics &amp; Lists'!$B$65:$B$67</xm:f>
          </x14:formula1>
          <xm:sqref>U2:U200</xm:sqref>
        </x14:dataValidation>
        <x14:dataValidation type="list" allowBlank="1" showInputMessage="1" showErrorMessage="1" xr:uid="{00000000-0002-0000-0700-000005000000}">
          <x14:formula1>
            <xm:f>'Statistics &amp; Lists'!$B$70:$B$72</xm:f>
          </x14:formula1>
          <xm:sqref>V2:V200</xm:sqref>
        </x14:dataValidation>
        <x14:dataValidation type="list" allowBlank="1" showInputMessage="1" showErrorMessage="1" xr:uid="{00000000-0002-0000-0700-000006000000}">
          <x14:formula1>
            <xm:f>'Statistics &amp; Lists'!$B$75:$B$77</xm:f>
          </x14:formula1>
          <xm:sqref>W2:W200</xm:sqref>
        </x14:dataValidation>
        <x14:dataValidation type="list" allowBlank="1" showInputMessage="1" showErrorMessage="1" xr:uid="{00000000-0002-0000-0700-000007000000}">
          <x14:formula1>
            <xm:f>'Statistics &amp; Lists'!$B$80:$B$93</xm:f>
          </x14:formula1>
          <xm:sqref>N2:N200</xm:sqref>
        </x14:dataValidation>
        <x14:dataValidation type="list" allowBlank="1" showInputMessage="1" showErrorMessage="1" xr:uid="{00000000-0002-0000-0700-000008000000}">
          <x14:formula1>
            <xm:f>'Statistics &amp; Lists'!$B$96:$B$99</xm:f>
          </x14:formula1>
          <xm:sqref>O2:O200</xm:sqref>
        </x14:dataValidation>
        <x14:dataValidation type="list" allowBlank="1" showInputMessage="1" showErrorMessage="1" xr:uid="{00000000-0002-0000-0700-000009000000}">
          <x14:formula1>
            <xm:f>'Statistics &amp; Lists'!$A$102:$A$136</xm:f>
          </x14:formula1>
          <xm:sqref>P2:P200</xm:sqref>
        </x14:dataValidation>
        <x14:dataValidation type="list" allowBlank="1" showInputMessage="1" showErrorMessage="1" xr:uid="{00000000-0002-0000-0700-00000A000000}">
          <x14:formula1>
            <xm:f>'Statistics &amp; Lists'!$B$139:$B$154</xm:f>
          </x14:formula1>
          <xm:sqref>S2:S200</xm:sqref>
        </x14:dataValidation>
        <x14:dataValidation type="list" allowBlank="1" showInputMessage="1" showErrorMessage="1" xr:uid="{00000000-0002-0000-0700-00000B000000}">
          <x14:formula1>
            <xm:f>'Statistics &amp; Lists'!$B$157:$B$172</xm:f>
          </x14:formula1>
          <xm:sqref>T2:T200</xm:sqref>
        </x14:dataValidation>
        <x14:dataValidation type="list" allowBlank="1" showInputMessage="1" showErrorMessage="1" xr:uid="{00000000-0002-0000-0700-00000C000000}">
          <x14:formula1>
            <xm:f>'Statistics &amp; Lists'!$B$197:$B$208</xm:f>
          </x14:formula1>
          <xm:sqref>X2:Y200</xm:sqref>
        </x14:dataValidation>
        <x14:dataValidation type="list" allowBlank="1" showInputMessage="1" showErrorMessage="1" xr:uid="{00000000-0002-0000-0700-00000D000000}">
          <x14:formula1>
            <xm:f>'Statistics &amp; Lists'!$B$211:$B$213</xm:f>
          </x14:formula1>
          <xm:sqref>Z2:Z200</xm:sqref>
        </x14:dataValidation>
        <x14:dataValidation type="list" allowBlank="1" showInputMessage="1" showErrorMessage="1" xr:uid="{00000000-0002-0000-0700-00000E000000}">
          <x14:formula1>
            <xm:f>'Statistics &amp; Lists'!$B$216:$B$218</xm:f>
          </x14:formula1>
          <xm:sqref>AA2:AA200</xm:sqref>
        </x14:dataValidation>
        <x14:dataValidation type="list" allowBlank="1" showInputMessage="1" showErrorMessage="1" xr:uid="{00000000-0002-0000-0700-00000F000000}">
          <x14:formula1>
            <xm:f>'Statistics &amp; Lists'!$B$221:$B$223</xm:f>
          </x14:formula1>
          <xm:sqref>AC2:AC200</xm:sqref>
        </x14:dataValidation>
        <x14:dataValidation type="list" allowBlank="1" showInputMessage="1" showErrorMessage="1" xr:uid="{00000000-0002-0000-0700-000010000000}">
          <x14:formula1>
            <xm:f>'Statistics &amp; Lists'!$B$226:$B$228</xm:f>
          </x14:formula1>
          <xm:sqref>AD2:AD200</xm:sqref>
        </x14:dataValidation>
        <x14:dataValidation type="list" allowBlank="1" showInputMessage="1" showErrorMessage="1" xr:uid="{00000000-0002-0000-0700-000011000000}">
          <x14:formula1>
            <xm:f>'Statistics &amp; Lists'!$B$231:$B$233</xm:f>
          </x14:formula1>
          <xm:sqref>AE2:AE200</xm:sqref>
        </x14:dataValidation>
        <x14:dataValidation type="list" allowBlank="1" showInputMessage="1" showErrorMessage="1" xr:uid="{00000000-0002-0000-0700-000012000000}">
          <x14:formula1>
            <xm:f>'Statistics &amp; Lists'!$B$236:$B$239</xm:f>
          </x14:formula1>
          <xm:sqref>AF2:AF200</xm:sqref>
        </x14:dataValidation>
        <x14:dataValidation type="list" allowBlank="1" showInputMessage="1" showErrorMessage="1" xr:uid="{00000000-0002-0000-0700-000013000000}">
          <x14:formula1>
            <xm:f>'Statistics &amp; Lists'!$B$242:$B$254</xm:f>
          </x14:formula1>
          <xm:sqref>AG2:AG200</xm:sqref>
        </x14:dataValidation>
        <x14:dataValidation type="list" allowBlank="1" showInputMessage="1" showErrorMessage="1" xr:uid="{00000000-0002-0000-0700-000014000000}">
          <x14:formula1>
            <xm:f>'Statistics &amp; Lists'!$B$257:$B$259</xm:f>
          </x14:formula1>
          <xm:sqref>AH2:AH200</xm:sqref>
        </x14:dataValidation>
        <x14:dataValidation type="list" allowBlank="1" showInputMessage="1" showErrorMessage="1" xr:uid="{00000000-0002-0000-0700-000015000000}">
          <x14:formula1>
            <xm:f>'Statistics &amp; Lists'!$B$262:$B$264</xm:f>
          </x14:formula1>
          <xm:sqref>AI2:AI200</xm:sqref>
        </x14:dataValidation>
        <x14:dataValidation type="list" allowBlank="1" showInputMessage="1" showErrorMessage="1" xr:uid="{00000000-0002-0000-0700-000016000000}">
          <x14:formula1>
            <xm:f>'Statistics &amp; Lists'!$B$267:$B$269</xm:f>
          </x14:formula1>
          <xm:sqref>AJ2:AJ200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L219"/>
  <sheetViews>
    <sheetView topLeftCell="B1" workbookViewId="0">
      <pane ySplit="1" topLeftCell="A2" activePane="bottomLeft" state="frozen"/>
      <selection activeCell="E1" sqref="E1"/>
      <selection pane="bottomLeft" activeCell="G2" sqref="G2:J2"/>
    </sheetView>
  </sheetViews>
  <sheetFormatPr defaultColWidth="9.19921875" defaultRowHeight="14.25" x14ac:dyDescent="0.45"/>
  <cols>
    <col min="1" max="1" width="17" style="4" customWidth="1"/>
    <col min="2" max="2" width="14.73046875" style="4" customWidth="1"/>
    <col min="3" max="3" width="17" style="4" customWidth="1"/>
    <col min="4" max="4" width="16.73046875" style="4" hidden="1" customWidth="1"/>
    <col min="5" max="5" width="14.46484375" style="4" customWidth="1"/>
    <col min="6" max="6" width="25.265625" style="4" customWidth="1"/>
    <col min="7" max="8" width="14.46484375" style="4" customWidth="1"/>
    <col min="9" max="9" width="9.73046875" style="4" hidden="1" customWidth="1"/>
    <col min="10" max="10" width="9.73046875" style="4" bestFit="1" customWidth="1"/>
    <col min="11" max="11" width="9.19921875" style="46"/>
    <col min="12" max="14" width="9.19921875" style="4"/>
    <col min="15" max="15" width="11.53125" style="4" customWidth="1"/>
    <col min="16" max="16" width="13.265625" style="4" customWidth="1"/>
    <col min="17" max="18" width="9.19921875" style="49"/>
    <col min="19" max="19" width="18.265625" style="4" hidden="1" customWidth="1"/>
    <col min="20" max="20" width="18.73046875" style="4" customWidth="1"/>
    <col min="21" max="21" width="9.19921875" style="4"/>
    <col min="22" max="22" width="9.796875" style="4" customWidth="1"/>
    <col min="23" max="23" width="9.19921875" style="4"/>
    <col min="24" max="25" width="27.59765625" style="4" customWidth="1"/>
    <col min="26" max="26" width="13.46484375" style="4" customWidth="1"/>
    <col min="27" max="27" width="11.796875" style="4" customWidth="1"/>
    <col min="28" max="28" width="13.46484375" style="4" customWidth="1"/>
    <col min="29" max="31" width="9.19921875" style="4"/>
    <col min="32" max="32" width="17.33203125" style="4" customWidth="1"/>
    <col min="33" max="35" width="9.19921875" style="4"/>
    <col min="36" max="36" width="14.19921875" style="4" customWidth="1"/>
    <col min="37" max="37" width="9.19921875" style="4"/>
    <col min="38" max="38" width="27.265625" style="4" customWidth="1"/>
    <col min="39" max="16384" width="9.19921875" style="4"/>
  </cols>
  <sheetData>
    <row r="1" spans="1:38" ht="57" x14ac:dyDescent="0.45">
      <c r="A1" s="2" t="s">
        <v>216</v>
      </c>
      <c r="B1" s="2" t="s">
        <v>0</v>
      </c>
      <c r="C1" s="2" t="s">
        <v>226</v>
      </c>
      <c r="D1" s="2" t="s">
        <v>211</v>
      </c>
      <c r="E1" s="3" t="s">
        <v>217</v>
      </c>
      <c r="F1" s="3" t="s">
        <v>300</v>
      </c>
      <c r="G1" s="3" t="s">
        <v>298</v>
      </c>
      <c r="H1" s="3" t="s">
        <v>299</v>
      </c>
      <c r="I1" s="3" t="s">
        <v>218</v>
      </c>
      <c r="J1" s="2" t="s">
        <v>219</v>
      </c>
      <c r="K1" s="42" t="s">
        <v>220</v>
      </c>
      <c r="L1" s="2" t="s">
        <v>221</v>
      </c>
      <c r="M1" s="2" t="s">
        <v>222</v>
      </c>
      <c r="N1" s="3" t="s">
        <v>151</v>
      </c>
      <c r="O1" s="3" t="s">
        <v>227</v>
      </c>
      <c r="P1" s="3" t="s">
        <v>264</v>
      </c>
      <c r="Q1" s="47" t="s">
        <v>228</v>
      </c>
      <c r="R1" s="47" t="s">
        <v>229</v>
      </c>
      <c r="S1" s="3" t="s">
        <v>270</v>
      </c>
      <c r="T1" s="3" t="s">
        <v>271</v>
      </c>
      <c r="U1" s="3" t="s">
        <v>223</v>
      </c>
      <c r="V1" s="3" t="s">
        <v>224</v>
      </c>
      <c r="W1" s="3" t="s">
        <v>225</v>
      </c>
      <c r="X1" s="3" t="s">
        <v>230</v>
      </c>
      <c r="Y1" s="3" t="s">
        <v>230</v>
      </c>
      <c r="Z1" s="3" t="s">
        <v>231</v>
      </c>
      <c r="AA1" s="3" t="s">
        <v>232</v>
      </c>
      <c r="AB1" s="3" t="s">
        <v>233</v>
      </c>
      <c r="AC1" s="3" t="s">
        <v>234</v>
      </c>
      <c r="AD1" s="3" t="s">
        <v>235</v>
      </c>
      <c r="AE1" s="3" t="s">
        <v>236</v>
      </c>
      <c r="AF1" s="3" t="s">
        <v>274</v>
      </c>
      <c r="AG1" s="3" t="s">
        <v>275</v>
      </c>
      <c r="AH1" s="3" t="s">
        <v>237</v>
      </c>
      <c r="AI1" s="3" t="s">
        <v>238</v>
      </c>
      <c r="AJ1" s="3" t="s">
        <v>276</v>
      </c>
      <c r="AK1" s="3" t="s">
        <v>277</v>
      </c>
      <c r="AL1" s="3" t="s">
        <v>239</v>
      </c>
    </row>
    <row r="2" spans="1:38" s="53" customFormat="1" x14ac:dyDescent="0.45">
      <c r="D2" s="53">
        <f t="shared" ref="D2:D65" si="0">COUNTIF($F$2:$F$200,F3)</f>
        <v>199</v>
      </c>
      <c r="F2" s="53" t="str">
        <f>CONCATENATE(G2," , ",H2)</f>
        <v xml:space="preserve"> , </v>
      </c>
      <c r="I2" s="54"/>
      <c r="J2" s="54"/>
      <c r="K2" s="55">
        <f>(I2-J2)/365.25</f>
        <v>0</v>
      </c>
      <c r="Q2" s="56"/>
      <c r="R2" s="56"/>
    </row>
    <row r="3" spans="1:38" s="8" customFormat="1" x14ac:dyDescent="0.45">
      <c r="D3" s="8">
        <f t="shared" si="0"/>
        <v>199</v>
      </c>
      <c r="F3" s="53" t="str">
        <f t="shared" ref="F3:F66" si="1">CONCATENATE(G3," , ",H3)</f>
        <v xml:space="preserve"> , </v>
      </c>
      <c r="I3" s="57">
        <f t="shared" ref="I3:I66" ca="1" si="2">TODAY()</f>
        <v>44131</v>
      </c>
      <c r="K3" s="58">
        <f t="shared" ref="K3:K66" ca="1" si="3">(I3-J3)/365.25</f>
        <v>120.82409308692677</v>
      </c>
      <c r="Q3" s="50"/>
      <c r="R3" s="50"/>
    </row>
    <row r="4" spans="1:38" s="53" customFormat="1" x14ac:dyDescent="0.45">
      <c r="D4" s="53">
        <f t="shared" si="0"/>
        <v>199</v>
      </c>
      <c r="F4" s="53" t="str">
        <f t="shared" si="1"/>
        <v xml:space="preserve"> , </v>
      </c>
      <c r="I4" s="54">
        <f t="shared" ca="1" si="2"/>
        <v>44131</v>
      </c>
      <c r="K4" s="55">
        <f t="shared" ca="1" si="3"/>
        <v>120.82409308692677</v>
      </c>
      <c r="Q4" s="56"/>
      <c r="R4" s="56"/>
    </row>
    <row r="5" spans="1:38" s="8" customFormat="1" x14ac:dyDescent="0.45">
      <c r="D5" s="8">
        <f t="shared" si="0"/>
        <v>199</v>
      </c>
      <c r="F5" s="53" t="str">
        <f t="shared" si="1"/>
        <v xml:space="preserve"> , </v>
      </c>
      <c r="I5" s="57">
        <f t="shared" ca="1" si="2"/>
        <v>44131</v>
      </c>
      <c r="K5" s="58">
        <f t="shared" ca="1" si="3"/>
        <v>120.82409308692677</v>
      </c>
      <c r="Q5" s="50"/>
      <c r="R5" s="50"/>
    </row>
    <row r="6" spans="1:38" s="53" customFormat="1" x14ac:dyDescent="0.45">
      <c r="D6" s="53">
        <f t="shared" si="0"/>
        <v>199</v>
      </c>
      <c r="F6" s="53" t="str">
        <f t="shared" si="1"/>
        <v xml:space="preserve"> , </v>
      </c>
      <c r="I6" s="54">
        <f t="shared" ca="1" si="2"/>
        <v>44131</v>
      </c>
      <c r="K6" s="55">
        <f t="shared" ca="1" si="3"/>
        <v>120.82409308692677</v>
      </c>
      <c r="Q6" s="56"/>
      <c r="R6" s="56"/>
    </row>
    <row r="7" spans="1:38" s="8" customFormat="1" x14ac:dyDescent="0.45">
      <c r="D7" s="8">
        <f t="shared" si="0"/>
        <v>199</v>
      </c>
      <c r="F7" s="53" t="str">
        <f t="shared" si="1"/>
        <v xml:space="preserve"> , </v>
      </c>
      <c r="I7" s="57">
        <f t="shared" ca="1" si="2"/>
        <v>44131</v>
      </c>
      <c r="K7" s="58">
        <f t="shared" ca="1" si="3"/>
        <v>120.82409308692677</v>
      </c>
      <c r="Q7" s="50"/>
      <c r="R7" s="50"/>
    </row>
    <row r="8" spans="1:38" s="53" customFormat="1" x14ac:dyDescent="0.45">
      <c r="D8" s="53">
        <f t="shared" si="0"/>
        <v>199</v>
      </c>
      <c r="F8" s="53" t="str">
        <f t="shared" si="1"/>
        <v xml:space="preserve"> , </v>
      </c>
      <c r="I8" s="54">
        <f t="shared" ca="1" si="2"/>
        <v>44131</v>
      </c>
      <c r="K8" s="55">
        <f t="shared" ca="1" si="3"/>
        <v>120.82409308692677</v>
      </c>
      <c r="Q8" s="56"/>
      <c r="R8" s="56"/>
    </row>
    <row r="9" spans="1:38" s="8" customFormat="1" x14ac:dyDescent="0.45">
      <c r="D9" s="8">
        <f t="shared" si="0"/>
        <v>199</v>
      </c>
      <c r="F9" s="53" t="str">
        <f t="shared" si="1"/>
        <v xml:space="preserve"> , </v>
      </c>
      <c r="I9" s="57">
        <f t="shared" ca="1" si="2"/>
        <v>44131</v>
      </c>
      <c r="K9" s="58">
        <f t="shared" ca="1" si="3"/>
        <v>120.82409308692677</v>
      </c>
      <c r="Q9" s="50"/>
      <c r="R9" s="50"/>
    </row>
    <row r="10" spans="1:38" s="53" customFormat="1" x14ac:dyDescent="0.45">
      <c r="D10" s="53">
        <f t="shared" si="0"/>
        <v>199</v>
      </c>
      <c r="F10" s="53" t="str">
        <f t="shared" si="1"/>
        <v xml:space="preserve"> , </v>
      </c>
      <c r="I10" s="54">
        <f t="shared" ca="1" si="2"/>
        <v>44131</v>
      </c>
      <c r="K10" s="55">
        <f t="shared" ca="1" si="3"/>
        <v>120.82409308692677</v>
      </c>
      <c r="Q10" s="56"/>
      <c r="R10" s="56"/>
    </row>
    <row r="11" spans="1:38" s="8" customFormat="1" x14ac:dyDescent="0.45">
      <c r="D11" s="8">
        <f t="shared" si="0"/>
        <v>199</v>
      </c>
      <c r="F11" s="53" t="str">
        <f t="shared" si="1"/>
        <v xml:space="preserve"> , </v>
      </c>
      <c r="I11" s="57">
        <f t="shared" ca="1" si="2"/>
        <v>44131</v>
      </c>
      <c r="K11" s="58">
        <f t="shared" ca="1" si="3"/>
        <v>120.82409308692677</v>
      </c>
      <c r="Q11" s="50"/>
      <c r="R11" s="50"/>
    </row>
    <row r="12" spans="1:38" s="53" customFormat="1" x14ac:dyDescent="0.45">
      <c r="D12" s="53">
        <f t="shared" si="0"/>
        <v>199</v>
      </c>
      <c r="F12" s="53" t="str">
        <f t="shared" si="1"/>
        <v xml:space="preserve"> , </v>
      </c>
      <c r="I12" s="54">
        <f t="shared" ca="1" si="2"/>
        <v>44131</v>
      </c>
      <c r="K12" s="55">
        <f t="shared" ca="1" si="3"/>
        <v>120.82409308692677</v>
      </c>
      <c r="Q12" s="56"/>
      <c r="R12" s="56"/>
    </row>
    <row r="13" spans="1:38" s="8" customFormat="1" x14ac:dyDescent="0.45">
      <c r="D13" s="8">
        <f t="shared" si="0"/>
        <v>199</v>
      </c>
      <c r="F13" s="53" t="str">
        <f t="shared" si="1"/>
        <v xml:space="preserve"> , </v>
      </c>
      <c r="I13" s="57">
        <f t="shared" ca="1" si="2"/>
        <v>44131</v>
      </c>
      <c r="K13" s="58">
        <f t="shared" ca="1" si="3"/>
        <v>120.82409308692677</v>
      </c>
      <c r="Q13" s="50"/>
      <c r="R13" s="50"/>
    </row>
    <row r="14" spans="1:38" s="53" customFormat="1" x14ac:dyDescent="0.45">
      <c r="D14" s="53">
        <f t="shared" si="0"/>
        <v>199</v>
      </c>
      <c r="F14" s="53" t="str">
        <f t="shared" si="1"/>
        <v xml:space="preserve"> , </v>
      </c>
      <c r="I14" s="54">
        <f t="shared" ca="1" si="2"/>
        <v>44131</v>
      </c>
      <c r="K14" s="55">
        <f t="shared" ca="1" si="3"/>
        <v>120.82409308692677</v>
      </c>
      <c r="Q14" s="56"/>
      <c r="R14" s="56"/>
    </row>
    <row r="15" spans="1:38" s="8" customFormat="1" x14ac:dyDescent="0.45">
      <c r="D15" s="8">
        <f t="shared" si="0"/>
        <v>199</v>
      </c>
      <c r="F15" s="53" t="str">
        <f t="shared" si="1"/>
        <v xml:space="preserve"> , </v>
      </c>
      <c r="I15" s="57">
        <f t="shared" ca="1" si="2"/>
        <v>44131</v>
      </c>
      <c r="K15" s="58">
        <f t="shared" ca="1" si="3"/>
        <v>120.82409308692677</v>
      </c>
      <c r="Q15" s="50"/>
      <c r="R15" s="50"/>
    </row>
    <row r="16" spans="1:38" s="5" customFormat="1" x14ac:dyDescent="0.45">
      <c r="D16" s="53">
        <f t="shared" si="0"/>
        <v>199</v>
      </c>
      <c r="F16" s="53" t="str">
        <f t="shared" si="1"/>
        <v xml:space="preserve"> , </v>
      </c>
      <c r="I16" s="7">
        <f t="shared" ca="1" si="2"/>
        <v>44131</v>
      </c>
      <c r="K16" s="43">
        <f t="shared" ca="1" si="3"/>
        <v>120.82409308692677</v>
      </c>
      <c r="Q16" s="48"/>
      <c r="R16" s="48"/>
    </row>
    <row r="17" spans="4:18" s="8" customFormat="1" x14ac:dyDescent="0.45">
      <c r="D17" s="8">
        <f t="shared" si="0"/>
        <v>199</v>
      </c>
      <c r="F17" s="53" t="str">
        <f t="shared" si="1"/>
        <v xml:space="preserve"> , </v>
      </c>
      <c r="I17" s="57">
        <f t="shared" ca="1" si="2"/>
        <v>44131</v>
      </c>
      <c r="K17" s="58">
        <f t="shared" ca="1" si="3"/>
        <v>120.82409308692677</v>
      </c>
      <c r="Q17" s="50"/>
      <c r="R17" s="50"/>
    </row>
    <row r="18" spans="4:18" s="5" customFormat="1" x14ac:dyDescent="0.45">
      <c r="D18" s="53">
        <f t="shared" si="0"/>
        <v>199</v>
      </c>
      <c r="F18" s="53" t="str">
        <f t="shared" si="1"/>
        <v xml:space="preserve"> , </v>
      </c>
      <c r="I18" s="7">
        <f t="shared" ca="1" si="2"/>
        <v>44131</v>
      </c>
      <c r="K18" s="43">
        <f t="shared" ca="1" si="3"/>
        <v>120.82409308692677</v>
      </c>
      <c r="Q18" s="48"/>
      <c r="R18" s="48"/>
    </row>
    <row r="19" spans="4:18" s="8" customFormat="1" x14ac:dyDescent="0.45">
      <c r="D19" s="53">
        <f t="shared" si="0"/>
        <v>199</v>
      </c>
      <c r="F19" s="53" t="str">
        <f t="shared" si="1"/>
        <v xml:space="preserve"> , </v>
      </c>
      <c r="I19" s="57">
        <f t="shared" ca="1" si="2"/>
        <v>44131</v>
      </c>
      <c r="K19" s="58">
        <f t="shared" ca="1" si="3"/>
        <v>120.82409308692677</v>
      </c>
      <c r="Q19" s="50"/>
      <c r="R19" s="50"/>
    </row>
    <row r="20" spans="4:18" s="5" customFormat="1" x14ac:dyDescent="0.45">
      <c r="D20" s="53">
        <f t="shared" si="0"/>
        <v>199</v>
      </c>
      <c r="F20" s="53" t="str">
        <f t="shared" si="1"/>
        <v xml:space="preserve"> , </v>
      </c>
      <c r="I20" s="7">
        <f t="shared" ca="1" si="2"/>
        <v>44131</v>
      </c>
      <c r="K20" s="43">
        <f t="shared" ca="1" si="3"/>
        <v>120.82409308692677</v>
      </c>
      <c r="Q20" s="48"/>
      <c r="R20" s="48"/>
    </row>
    <row r="21" spans="4:18" s="8" customFormat="1" x14ac:dyDescent="0.45">
      <c r="D21" s="53">
        <f t="shared" si="0"/>
        <v>199</v>
      </c>
      <c r="F21" s="53" t="str">
        <f t="shared" si="1"/>
        <v xml:space="preserve"> , </v>
      </c>
      <c r="I21" s="57">
        <f t="shared" ca="1" si="2"/>
        <v>44131</v>
      </c>
      <c r="K21" s="58">
        <f t="shared" ca="1" si="3"/>
        <v>120.82409308692677</v>
      </c>
      <c r="Q21" s="50"/>
      <c r="R21" s="50"/>
    </row>
    <row r="22" spans="4:18" s="5" customFormat="1" x14ac:dyDescent="0.45">
      <c r="D22" s="53">
        <f t="shared" si="0"/>
        <v>199</v>
      </c>
      <c r="F22" s="53" t="str">
        <f t="shared" si="1"/>
        <v xml:space="preserve"> , </v>
      </c>
      <c r="I22" s="7">
        <f t="shared" ca="1" si="2"/>
        <v>44131</v>
      </c>
      <c r="K22" s="43">
        <f t="shared" ca="1" si="3"/>
        <v>120.82409308692677</v>
      </c>
      <c r="Q22" s="48"/>
      <c r="R22" s="48"/>
    </row>
    <row r="23" spans="4:18" s="8" customFormat="1" x14ac:dyDescent="0.45">
      <c r="D23" s="53">
        <f t="shared" si="0"/>
        <v>199</v>
      </c>
      <c r="F23" s="53" t="str">
        <f t="shared" si="1"/>
        <v xml:space="preserve"> , </v>
      </c>
      <c r="I23" s="57">
        <f t="shared" ca="1" si="2"/>
        <v>44131</v>
      </c>
      <c r="K23" s="58">
        <f t="shared" ca="1" si="3"/>
        <v>120.82409308692677</v>
      </c>
      <c r="Q23" s="50"/>
      <c r="R23" s="50"/>
    </row>
    <row r="24" spans="4:18" s="5" customFormat="1" x14ac:dyDescent="0.45">
      <c r="D24" s="53">
        <f t="shared" si="0"/>
        <v>199</v>
      </c>
      <c r="F24" s="53" t="str">
        <f t="shared" si="1"/>
        <v xml:space="preserve"> , </v>
      </c>
      <c r="I24" s="7">
        <f t="shared" ca="1" si="2"/>
        <v>44131</v>
      </c>
      <c r="K24" s="43">
        <f t="shared" ca="1" si="3"/>
        <v>120.82409308692677</v>
      </c>
      <c r="Q24" s="48"/>
      <c r="R24" s="48"/>
    </row>
    <row r="25" spans="4:18" s="8" customFormat="1" x14ac:dyDescent="0.45">
      <c r="D25" s="53">
        <f t="shared" si="0"/>
        <v>199</v>
      </c>
      <c r="F25" s="53" t="str">
        <f t="shared" si="1"/>
        <v xml:space="preserve"> , </v>
      </c>
      <c r="I25" s="57">
        <f t="shared" ca="1" si="2"/>
        <v>44131</v>
      </c>
      <c r="K25" s="58">
        <f t="shared" ca="1" si="3"/>
        <v>120.82409308692677</v>
      </c>
      <c r="Q25" s="50"/>
      <c r="R25" s="50"/>
    </row>
    <row r="26" spans="4:18" s="5" customFormat="1" x14ac:dyDescent="0.45">
      <c r="D26" s="53">
        <f t="shared" si="0"/>
        <v>199</v>
      </c>
      <c r="F26" s="53" t="str">
        <f t="shared" si="1"/>
        <v xml:space="preserve"> , </v>
      </c>
      <c r="I26" s="7">
        <f t="shared" ca="1" si="2"/>
        <v>44131</v>
      </c>
      <c r="K26" s="43">
        <f t="shared" ca="1" si="3"/>
        <v>120.82409308692677</v>
      </c>
      <c r="Q26" s="48"/>
      <c r="R26" s="48"/>
    </row>
    <row r="27" spans="4:18" s="8" customFormat="1" x14ac:dyDescent="0.45">
      <c r="D27" s="53">
        <f t="shared" si="0"/>
        <v>199</v>
      </c>
      <c r="F27" s="53" t="str">
        <f t="shared" si="1"/>
        <v xml:space="preserve"> , </v>
      </c>
      <c r="I27" s="57">
        <f t="shared" ca="1" si="2"/>
        <v>44131</v>
      </c>
      <c r="K27" s="58">
        <f t="shared" ca="1" si="3"/>
        <v>120.82409308692677</v>
      </c>
      <c r="Q27" s="50"/>
      <c r="R27" s="50"/>
    </row>
    <row r="28" spans="4:18" s="5" customFormat="1" x14ac:dyDescent="0.45">
      <c r="D28" s="53">
        <f t="shared" si="0"/>
        <v>199</v>
      </c>
      <c r="F28" s="53" t="str">
        <f t="shared" si="1"/>
        <v xml:space="preserve"> , </v>
      </c>
      <c r="I28" s="7">
        <f t="shared" ca="1" si="2"/>
        <v>44131</v>
      </c>
      <c r="K28" s="43">
        <f t="shared" ca="1" si="3"/>
        <v>120.82409308692677</v>
      </c>
      <c r="Q28" s="48"/>
      <c r="R28" s="48"/>
    </row>
    <row r="29" spans="4:18" s="8" customFormat="1" x14ac:dyDescent="0.45">
      <c r="D29" s="53">
        <f t="shared" si="0"/>
        <v>199</v>
      </c>
      <c r="F29" s="53" t="str">
        <f t="shared" si="1"/>
        <v xml:space="preserve"> , </v>
      </c>
      <c r="I29" s="57">
        <f t="shared" ca="1" si="2"/>
        <v>44131</v>
      </c>
      <c r="K29" s="58">
        <f t="shared" ca="1" si="3"/>
        <v>120.82409308692677</v>
      </c>
      <c r="Q29" s="50"/>
      <c r="R29" s="50"/>
    </row>
    <row r="30" spans="4:18" s="5" customFormat="1" x14ac:dyDescent="0.45">
      <c r="D30" s="53">
        <f t="shared" si="0"/>
        <v>199</v>
      </c>
      <c r="F30" s="53" t="str">
        <f t="shared" si="1"/>
        <v xml:space="preserve"> , </v>
      </c>
      <c r="I30" s="7">
        <f t="shared" ca="1" si="2"/>
        <v>44131</v>
      </c>
      <c r="K30" s="43">
        <f t="shared" ca="1" si="3"/>
        <v>120.82409308692677</v>
      </c>
      <c r="Q30" s="48"/>
      <c r="R30" s="48"/>
    </row>
    <row r="31" spans="4:18" s="8" customFormat="1" x14ac:dyDescent="0.45">
      <c r="D31" s="53">
        <f t="shared" si="0"/>
        <v>199</v>
      </c>
      <c r="F31" s="53" t="str">
        <f t="shared" si="1"/>
        <v xml:space="preserve"> , </v>
      </c>
      <c r="I31" s="57">
        <f ca="1">TODAY()</f>
        <v>44131</v>
      </c>
      <c r="K31" s="58">
        <f t="shared" ca="1" si="3"/>
        <v>120.82409308692677</v>
      </c>
      <c r="Q31" s="50"/>
      <c r="R31" s="50"/>
    </row>
    <row r="32" spans="4:18" s="5" customFormat="1" x14ac:dyDescent="0.45">
      <c r="D32" s="53">
        <f t="shared" si="0"/>
        <v>199</v>
      </c>
      <c r="F32" s="53" t="str">
        <f t="shared" si="1"/>
        <v xml:space="preserve"> , </v>
      </c>
      <c r="I32" s="7">
        <f t="shared" ca="1" si="2"/>
        <v>44131</v>
      </c>
      <c r="K32" s="43">
        <f t="shared" ca="1" si="3"/>
        <v>120.82409308692677</v>
      </c>
      <c r="Q32" s="48"/>
      <c r="R32" s="48"/>
    </row>
    <row r="33" spans="4:18" s="8" customFormat="1" x14ac:dyDescent="0.45">
      <c r="D33" s="53">
        <f t="shared" si="0"/>
        <v>199</v>
      </c>
      <c r="F33" s="53" t="str">
        <f t="shared" si="1"/>
        <v xml:space="preserve"> , </v>
      </c>
      <c r="I33" s="57">
        <f t="shared" ca="1" si="2"/>
        <v>44131</v>
      </c>
      <c r="K33" s="58">
        <f t="shared" ca="1" si="3"/>
        <v>120.82409308692677</v>
      </c>
      <c r="Q33" s="50"/>
      <c r="R33" s="50"/>
    </row>
    <row r="34" spans="4:18" s="5" customFormat="1" x14ac:dyDescent="0.45">
      <c r="D34" s="53">
        <f t="shared" si="0"/>
        <v>199</v>
      </c>
      <c r="F34" s="53" t="str">
        <f t="shared" si="1"/>
        <v xml:space="preserve"> , </v>
      </c>
      <c r="I34" s="7">
        <f t="shared" ca="1" si="2"/>
        <v>44131</v>
      </c>
      <c r="K34" s="43">
        <f t="shared" ca="1" si="3"/>
        <v>120.82409308692677</v>
      </c>
      <c r="Q34" s="48"/>
      <c r="R34" s="48"/>
    </row>
    <row r="35" spans="4:18" s="8" customFormat="1" x14ac:dyDescent="0.45">
      <c r="D35" s="53">
        <f t="shared" si="0"/>
        <v>199</v>
      </c>
      <c r="F35" s="53" t="str">
        <f t="shared" si="1"/>
        <v xml:space="preserve"> , </v>
      </c>
      <c r="I35" s="57">
        <f t="shared" ca="1" si="2"/>
        <v>44131</v>
      </c>
      <c r="K35" s="58">
        <f t="shared" ca="1" si="3"/>
        <v>120.82409308692677</v>
      </c>
      <c r="Q35" s="50"/>
      <c r="R35" s="50"/>
    </row>
    <row r="36" spans="4:18" s="5" customFormat="1" x14ac:dyDescent="0.45">
      <c r="D36" s="53">
        <f t="shared" si="0"/>
        <v>199</v>
      </c>
      <c r="F36" s="53" t="str">
        <f t="shared" si="1"/>
        <v xml:space="preserve"> , </v>
      </c>
      <c r="I36" s="7">
        <f t="shared" ca="1" si="2"/>
        <v>44131</v>
      </c>
      <c r="K36" s="43">
        <f ca="1">(I36-J36)/365.25</f>
        <v>120.82409308692677</v>
      </c>
      <c r="Q36" s="48"/>
      <c r="R36" s="48"/>
    </row>
    <row r="37" spans="4:18" s="8" customFormat="1" x14ac:dyDescent="0.45">
      <c r="D37" s="53">
        <f t="shared" si="0"/>
        <v>199</v>
      </c>
      <c r="F37" s="53" t="str">
        <f t="shared" si="1"/>
        <v xml:space="preserve"> , </v>
      </c>
      <c r="I37" s="57">
        <f t="shared" ca="1" si="2"/>
        <v>44131</v>
      </c>
      <c r="K37" s="58">
        <f t="shared" ca="1" si="3"/>
        <v>120.82409308692677</v>
      </c>
      <c r="Q37" s="50"/>
      <c r="R37" s="50"/>
    </row>
    <row r="38" spans="4:18" s="5" customFormat="1" x14ac:dyDescent="0.45">
      <c r="D38" s="53">
        <f t="shared" si="0"/>
        <v>199</v>
      </c>
      <c r="F38" s="53" t="str">
        <f t="shared" si="1"/>
        <v xml:space="preserve"> , </v>
      </c>
      <c r="I38" s="7">
        <f t="shared" ca="1" si="2"/>
        <v>44131</v>
      </c>
      <c r="K38" s="43">
        <f t="shared" ca="1" si="3"/>
        <v>120.82409308692677</v>
      </c>
      <c r="Q38" s="48"/>
      <c r="R38" s="48"/>
    </row>
    <row r="39" spans="4:18" s="8" customFormat="1" x14ac:dyDescent="0.45">
      <c r="D39" s="53">
        <f t="shared" si="0"/>
        <v>199</v>
      </c>
      <c r="F39" s="53" t="str">
        <f t="shared" si="1"/>
        <v xml:space="preserve"> , </v>
      </c>
      <c r="I39" s="57">
        <f t="shared" ca="1" si="2"/>
        <v>44131</v>
      </c>
      <c r="K39" s="58">
        <f t="shared" ca="1" si="3"/>
        <v>120.82409308692677</v>
      </c>
      <c r="Q39" s="50"/>
      <c r="R39" s="50"/>
    </row>
    <row r="40" spans="4:18" s="5" customFormat="1" x14ac:dyDescent="0.45">
      <c r="D40" s="53">
        <f t="shared" si="0"/>
        <v>199</v>
      </c>
      <c r="F40" s="53" t="str">
        <f t="shared" si="1"/>
        <v xml:space="preserve"> , </v>
      </c>
      <c r="I40" s="7">
        <f t="shared" ca="1" si="2"/>
        <v>44131</v>
      </c>
      <c r="K40" s="43">
        <f t="shared" ca="1" si="3"/>
        <v>120.82409308692677</v>
      </c>
      <c r="Q40" s="48"/>
      <c r="R40" s="48"/>
    </row>
    <row r="41" spans="4:18" s="8" customFormat="1" x14ac:dyDescent="0.45">
      <c r="D41" s="53">
        <f t="shared" si="0"/>
        <v>199</v>
      </c>
      <c r="F41" s="53" t="str">
        <f t="shared" si="1"/>
        <v xml:space="preserve"> , </v>
      </c>
      <c r="I41" s="57">
        <f t="shared" ca="1" si="2"/>
        <v>44131</v>
      </c>
      <c r="K41" s="58">
        <f t="shared" ca="1" si="3"/>
        <v>120.82409308692677</v>
      </c>
      <c r="Q41" s="50"/>
      <c r="R41" s="50"/>
    </row>
    <row r="42" spans="4:18" s="5" customFormat="1" x14ac:dyDescent="0.45">
      <c r="D42" s="53">
        <f t="shared" si="0"/>
        <v>199</v>
      </c>
      <c r="F42" s="53" t="str">
        <f t="shared" si="1"/>
        <v xml:space="preserve"> , </v>
      </c>
      <c r="I42" s="7">
        <f t="shared" ca="1" si="2"/>
        <v>44131</v>
      </c>
      <c r="K42" s="43">
        <f t="shared" ca="1" si="3"/>
        <v>120.82409308692677</v>
      </c>
      <c r="Q42" s="48"/>
      <c r="R42" s="48"/>
    </row>
    <row r="43" spans="4:18" s="8" customFormat="1" x14ac:dyDescent="0.45">
      <c r="D43" s="53">
        <f t="shared" si="0"/>
        <v>199</v>
      </c>
      <c r="F43" s="53" t="str">
        <f t="shared" si="1"/>
        <v xml:space="preserve"> , </v>
      </c>
      <c r="I43" s="57">
        <f t="shared" ca="1" si="2"/>
        <v>44131</v>
      </c>
      <c r="K43" s="58">
        <f t="shared" ca="1" si="3"/>
        <v>120.82409308692677</v>
      </c>
      <c r="Q43" s="50"/>
      <c r="R43" s="50"/>
    </row>
    <row r="44" spans="4:18" s="5" customFormat="1" x14ac:dyDescent="0.45">
      <c r="D44" s="53">
        <f t="shared" si="0"/>
        <v>199</v>
      </c>
      <c r="F44" s="53" t="str">
        <f t="shared" si="1"/>
        <v xml:space="preserve"> , </v>
      </c>
      <c r="I44" s="7">
        <f t="shared" ca="1" si="2"/>
        <v>44131</v>
      </c>
      <c r="K44" s="43">
        <f t="shared" ca="1" si="3"/>
        <v>120.82409308692677</v>
      </c>
      <c r="Q44" s="48"/>
      <c r="R44" s="48"/>
    </row>
    <row r="45" spans="4:18" s="8" customFormat="1" x14ac:dyDescent="0.45">
      <c r="D45" s="53">
        <f t="shared" si="0"/>
        <v>199</v>
      </c>
      <c r="F45" s="53" t="str">
        <f t="shared" si="1"/>
        <v xml:space="preserve"> , </v>
      </c>
      <c r="I45" s="57">
        <f t="shared" ca="1" si="2"/>
        <v>44131</v>
      </c>
      <c r="K45" s="58">
        <f t="shared" ca="1" si="3"/>
        <v>120.82409308692677</v>
      </c>
      <c r="Q45" s="50"/>
      <c r="R45" s="50"/>
    </row>
    <row r="46" spans="4:18" s="5" customFormat="1" x14ac:dyDescent="0.45">
      <c r="D46" s="53">
        <f t="shared" si="0"/>
        <v>199</v>
      </c>
      <c r="F46" s="53" t="str">
        <f t="shared" si="1"/>
        <v xml:space="preserve"> , </v>
      </c>
      <c r="I46" s="7">
        <f t="shared" ca="1" si="2"/>
        <v>44131</v>
      </c>
      <c r="K46" s="43">
        <f t="shared" ca="1" si="3"/>
        <v>120.82409308692677</v>
      </c>
      <c r="Q46" s="48"/>
      <c r="R46" s="48"/>
    </row>
    <row r="47" spans="4:18" s="8" customFormat="1" x14ac:dyDescent="0.45">
      <c r="D47" s="53">
        <f t="shared" si="0"/>
        <v>199</v>
      </c>
      <c r="F47" s="53" t="str">
        <f t="shared" si="1"/>
        <v xml:space="preserve"> , </v>
      </c>
      <c r="I47" s="57">
        <f ca="1">TODAY()</f>
        <v>44131</v>
      </c>
      <c r="K47" s="58">
        <f t="shared" ca="1" si="3"/>
        <v>120.82409308692677</v>
      </c>
      <c r="Q47" s="50"/>
      <c r="R47" s="50"/>
    </row>
    <row r="48" spans="4:18" s="5" customFormat="1" x14ac:dyDescent="0.45">
      <c r="D48" s="53">
        <f t="shared" si="0"/>
        <v>199</v>
      </c>
      <c r="F48" s="53" t="str">
        <f t="shared" si="1"/>
        <v xml:space="preserve"> , </v>
      </c>
      <c r="I48" s="7">
        <f t="shared" ca="1" si="2"/>
        <v>44131</v>
      </c>
      <c r="K48" s="43">
        <f t="shared" ca="1" si="3"/>
        <v>120.82409308692677</v>
      </c>
      <c r="Q48" s="48"/>
      <c r="R48" s="48"/>
    </row>
    <row r="49" spans="4:18" s="8" customFormat="1" x14ac:dyDescent="0.45">
      <c r="D49" s="53">
        <f t="shared" si="0"/>
        <v>199</v>
      </c>
      <c r="F49" s="53" t="str">
        <f t="shared" si="1"/>
        <v xml:space="preserve"> , </v>
      </c>
      <c r="I49" s="57">
        <f t="shared" ca="1" si="2"/>
        <v>44131</v>
      </c>
      <c r="K49" s="58">
        <f t="shared" ca="1" si="3"/>
        <v>120.82409308692677</v>
      </c>
      <c r="Q49" s="50"/>
      <c r="R49" s="50"/>
    </row>
    <row r="50" spans="4:18" s="5" customFormat="1" x14ac:dyDescent="0.45">
      <c r="D50" s="53">
        <f t="shared" si="0"/>
        <v>199</v>
      </c>
      <c r="F50" s="53" t="str">
        <f t="shared" si="1"/>
        <v xml:space="preserve"> , </v>
      </c>
      <c r="I50" s="7">
        <f t="shared" ca="1" si="2"/>
        <v>44131</v>
      </c>
      <c r="K50" s="43">
        <f t="shared" ca="1" si="3"/>
        <v>120.82409308692677</v>
      </c>
      <c r="Q50" s="48"/>
      <c r="R50" s="48"/>
    </row>
    <row r="51" spans="4:18" s="8" customFormat="1" x14ac:dyDescent="0.45">
      <c r="D51" s="53">
        <f t="shared" si="0"/>
        <v>199</v>
      </c>
      <c r="F51" s="53" t="str">
        <f t="shared" si="1"/>
        <v xml:space="preserve"> , </v>
      </c>
      <c r="I51" s="57">
        <f t="shared" ca="1" si="2"/>
        <v>44131</v>
      </c>
      <c r="K51" s="58">
        <f t="shared" ca="1" si="3"/>
        <v>120.82409308692677</v>
      </c>
      <c r="Q51" s="50"/>
      <c r="R51" s="50"/>
    </row>
    <row r="52" spans="4:18" s="5" customFormat="1" x14ac:dyDescent="0.45">
      <c r="D52" s="53">
        <f t="shared" si="0"/>
        <v>199</v>
      </c>
      <c r="F52" s="53" t="str">
        <f t="shared" si="1"/>
        <v xml:space="preserve"> , </v>
      </c>
      <c r="I52" s="7">
        <f t="shared" ca="1" si="2"/>
        <v>44131</v>
      </c>
      <c r="K52" s="43">
        <f t="shared" ca="1" si="3"/>
        <v>120.82409308692677</v>
      </c>
      <c r="Q52" s="48"/>
      <c r="R52" s="48"/>
    </row>
    <row r="53" spans="4:18" s="8" customFormat="1" x14ac:dyDescent="0.45">
      <c r="D53" s="53">
        <f t="shared" si="0"/>
        <v>199</v>
      </c>
      <c r="F53" s="53" t="str">
        <f t="shared" si="1"/>
        <v xml:space="preserve"> , </v>
      </c>
      <c r="I53" s="57">
        <f t="shared" ca="1" si="2"/>
        <v>44131</v>
      </c>
      <c r="K53" s="58">
        <f t="shared" ca="1" si="3"/>
        <v>120.82409308692677</v>
      </c>
      <c r="Q53" s="50"/>
      <c r="R53" s="50"/>
    </row>
    <row r="54" spans="4:18" s="5" customFormat="1" x14ac:dyDescent="0.45">
      <c r="D54" s="53">
        <f t="shared" si="0"/>
        <v>199</v>
      </c>
      <c r="F54" s="53" t="str">
        <f t="shared" si="1"/>
        <v xml:space="preserve"> , </v>
      </c>
      <c r="I54" s="7">
        <f t="shared" ca="1" si="2"/>
        <v>44131</v>
      </c>
      <c r="K54" s="43">
        <f t="shared" ca="1" si="3"/>
        <v>120.82409308692677</v>
      </c>
      <c r="Q54" s="48"/>
      <c r="R54" s="48"/>
    </row>
    <row r="55" spans="4:18" s="8" customFormat="1" x14ac:dyDescent="0.45">
      <c r="D55" s="53">
        <f t="shared" si="0"/>
        <v>199</v>
      </c>
      <c r="F55" s="53" t="str">
        <f t="shared" si="1"/>
        <v xml:space="preserve"> , </v>
      </c>
      <c r="I55" s="57">
        <f t="shared" ca="1" si="2"/>
        <v>44131</v>
      </c>
      <c r="K55" s="58">
        <f t="shared" ca="1" si="3"/>
        <v>120.82409308692677</v>
      </c>
      <c r="Q55" s="50"/>
      <c r="R55" s="50"/>
    </row>
    <row r="56" spans="4:18" s="5" customFormat="1" x14ac:dyDescent="0.45">
      <c r="D56" s="53">
        <f t="shared" si="0"/>
        <v>199</v>
      </c>
      <c r="F56" s="53" t="str">
        <f t="shared" si="1"/>
        <v xml:space="preserve"> , </v>
      </c>
      <c r="I56" s="7">
        <f t="shared" ca="1" si="2"/>
        <v>44131</v>
      </c>
      <c r="K56" s="43">
        <f t="shared" ca="1" si="3"/>
        <v>120.82409308692677</v>
      </c>
      <c r="Q56" s="48"/>
      <c r="R56" s="48"/>
    </row>
    <row r="57" spans="4:18" s="8" customFormat="1" x14ac:dyDescent="0.45">
      <c r="D57" s="53">
        <f t="shared" si="0"/>
        <v>199</v>
      </c>
      <c r="F57" s="53" t="str">
        <f t="shared" si="1"/>
        <v xml:space="preserve"> , </v>
      </c>
      <c r="I57" s="57">
        <f t="shared" ca="1" si="2"/>
        <v>44131</v>
      </c>
      <c r="K57" s="58">
        <f t="shared" ca="1" si="3"/>
        <v>120.82409308692677</v>
      </c>
      <c r="Q57" s="50"/>
      <c r="R57" s="50"/>
    </row>
    <row r="58" spans="4:18" s="5" customFormat="1" x14ac:dyDescent="0.45">
      <c r="D58" s="53">
        <f t="shared" si="0"/>
        <v>199</v>
      </c>
      <c r="F58" s="53" t="str">
        <f t="shared" si="1"/>
        <v xml:space="preserve"> , </v>
      </c>
      <c r="I58" s="7">
        <f t="shared" ca="1" si="2"/>
        <v>44131</v>
      </c>
      <c r="K58" s="43">
        <f ca="1">(I58-J58)/365.25</f>
        <v>120.82409308692677</v>
      </c>
      <c r="Q58" s="48"/>
      <c r="R58" s="48"/>
    </row>
    <row r="59" spans="4:18" s="8" customFormat="1" x14ac:dyDescent="0.45">
      <c r="D59" s="53">
        <f t="shared" si="0"/>
        <v>199</v>
      </c>
      <c r="F59" s="53" t="str">
        <f t="shared" si="1"/>
        <v xml:space="preserve"> , </v>
      </c>
      <c r="I59" s="57">
        <f t="shared" ca="1" si="2"/>
        <v>44131</v>
      </c>
      <c r="K59" s="58">
        <f t="shared" ca="1" si="3"/>
        <v>120.82409308692677</v>
      </c>
      <c r="Q59" s="50"/>
      <c r="R59" s="50"/>
    </row>
    <row r="60" spans="4:18" s="5" customFormat="1" x14ac:dyDescent="0.45">
      <c r="D60" s="53">
        <f t="shared" si="0"/>
        <v>199</v>
      </c>
      <c r="F60" s="53" t="str">
        <f t="shared" si="1"/>
        <v xml:space="preserve"> , </v>
      </c>
      <c r="I60" s="7">
        <f t="shared" ca="1" si="2"/>
        <v>44131</v>
      </c>
      <c r="K60" s="43">
        <f t="shared" ca="1" si="3"/>
        <v>120.82409308692677</v>
      </c>
      <c r="Q60" s="48"/>
      <c r="R60" s="48"/>
    </row>
    <row r="61" spans="4:18" s="8" customFormat="1" x14ac:dyDescent="0.45">
      <c r="D61" s="53">
        <f t="shared" si="0"/>
        <v>199</v>
      </c>
      <c r="F61" s="53" t="str">
        <f t="shared" si="1"/>
        <v xml:space="preserve"> , </v>
      </c>
      <c r="I61" s="57">
        <f t="shared" ca="1" si="2"/>
        <v>44131</v>
      </c>
      <c r="K61" s="58">
        <f t="shared" ca="1" si="3"/>
        <v>120.82409308692677</v>
      </c>
      <c r="Q61" s="50"/>
      <c r="R61" s="50"/>
    </row>
    <row r="62" spans="4:18" s="5" customFormat="1" x14ac:dyDescent="0.45">
      <c r="D62" s="53">
        <f t="shared" si="0"/>
        <v>199</v>
      </c>
      <c r="F62" s="53" t="str">
        <f t="shared" si="1"/>
        <v xml:space="preserve"> , </v>
      </c>
      <c r="I62" s="7">
        <f t="shared" ca="1" si="2"/>
        <v>44131</v>
      </c>
      <c r="K62" s="43">
        <f t="shared" ca="1" si="3"/>
        <v>120.82409308692677</v>
      </c>
      <c r="Q62" s="48"/>
      <c r="R62" s="48"/>
    </row>
    <row r="63" spans="4:18" s="8" customFormat="1" x14ac:dyDescent="0.45">
      <c r="D63" s="53">
        <f t="shared" si="0"/>
        <v>199</v>
      </c>
      <c r="F63" s="53" t="str">
        <f t="shared" si="1"/>
        <v xml:space="preserve"> , </v>
      </c>
      <c r="I63" s="57">
        <f t="shared" ca="1" si="2"/>
        <v>44131</v>
      </c>
      <c r="K63" s="58">
        <f t="shared" ca="1" si="3"/>
        <v>120.82409308692677</v>
      </c>
      <c r="Q63" s="50"/>
      <c r="R63" s="50"/>
    </row>
    <row r="64" spans="4:18" s="5" customFormat="1" x14ac:dyDescent="0.45">
      <c r="D64" s="53">
        <f t="shared" si="0"/>
        <v>199</v>
      </c>
      <c r="F64" s="53" t="str">
        <f t="shared" si="1"/>
        <v xml:space="preserve"> , </v>
      </c>
      <c r="I64" s="7">
        <f t="shared" ca="1" si="2"/>
        <v>44131</v>
      </c>
      <c r="K64" s="43">
        <f t="shared" ca="1" si="3"/>
        <v>120.82409308692677</v>
      </c>
      <c r="Q64" s="48"/>
      <c r="R64" s="48"/>
    </row>
    <row r="65" spans="4:18" s="8" customFormat="1" x14ac:dyDescent="0.45">
      <c r="D65" s="53">
        <f t="shared" si="0"/>
        <v>199</v>
      </c>
      <c r="F65" s="53" t="str">
        <f t="shared" si="1"/>
        <v xml:space="preserve"> , </v>
      </c>
      <c r="I65" s="57">
        <f t="shared" ca="1" si="2"/>
        <v>44131</v>
      </c>
      <c r="K65" s="58">
        <f t="shared" ca="1" si="3"/>
        <v>120.82409308692677</v>
      </c>
      <c r="Q65" s="50"/>
      <c r="R65" s="50"/>
    </row>
    <row r="66" spans="4:18" s="5" customFormat="1" x14ac:dyDescent="0.45">
      <c r="D66" s="53">
        <f t="shared" ref="D66:D129" si="4">COUNTIF($F$2:$F$200,F67)</f>
        <v>199</v>
      </c>
      <c r="F66" s="53" t="str">
        <f t="shared" si="1"/>
        <v xml:space="preserve"> , </v>
      </c>
      <c r="I66" s="7">
        <f t="shared" ca="1" si="2"/>
        <v>44131</v>
      </c>
      <c r="K66" s="43">
        <f t="shared" ca="1" si="3"/>
        <v>120.82409308692677</v>
      </c>
      <c r="Q66" s="48"/>
      <c r="R66" s="48"/>
    </row>
    <row r="67" spans="4:18" s="8" customFormat="1" x14ac:dyDescent="0.45">
      <c r="D67" s="53">
        <f t="shared" si="4"/>
        <v>199</v>
      </c>
      <c r="F67" s="53" t="str">
        <f t="shared" ref="F67:F130" si="5">CONCATENATE(G67," , ",H67)</f>
        <v xml:space="preserve"> , </v>
      </c>
      <c r="I67" s="57">
        <f ca="1">TODAY()</f>
        <v>44131</v>
      </c>
      <c r="K67" s="58">
        <f t="shared" ref="K67:K82" ca="1" si="6">(I67-J67)/365.25</f>
        <v>120.82409308692677</v>
      </c>
      <c r="Q67" s="50"/>
      <c r="R67" s="50"/>
    </row>
    <row r="68" spans="4:18" s="5" customFormat="1" x14ac:dyDescent="0.45">
      <c r="D68" s="53">
        <f t="shared" si="4"/>
        <v>199</v>
      </c>
      <c r="F68" s="53" t="str">
        <f t="shared" si="5"/>
        <v xml:space="preserve"> , </v>
      </c>
      <c r="I68" s="7">
        <f ca="1">TODAY()</f>
        <v>44131</v>
      </c>
      <c r="K68" s="43">
        <f t="shared" ca="1" si="6"/>
        <v>120.82409308692677</v>
      </c>
      <c r="Q68" s="48"/>
      <c r="R68" s="48"/>
    </row>
    <row r="69" spans="4:18" s="8" customFormat="1" x14ac:dyDescent="0.45">
      <c r="D69" s="53">
        <f t="shared" si="4"/>
        <v>199</v>
      </c>
      <c r="F69" s="53" t="str">
        <f t="shared" si="5"/>
        <v xml:space="preserve"> , </v>
      </c>
      <c r="I69" s="57">
        <f ca="1">TODAY()</f>
        <v>44131</v>
      </c>
      <c r="K69" s="58">
        <f t="shared" ca="1" si="6"/>
        <v>120.82409308692677</v>
      </c>
      <c r="Q69" s="50"/>
      <c r="R69" s="50"/>
    </row>
    <row r="70" spans="4:18" s="5" customFormat="1" x14ac:dyDescent="0.45">
      <c r="D70" s="53">
        <f t="shared" si="4"/>
        <v>199</v>
      </c>
      <c r="F70" s="53" t="str">
        <f t="shared" si="5"/>
        <v xml:space="preserve"> , </v>
      </c>
      <c r="I70" s="7">
        <f t="shared" ref="I70:I95" ca="1" si="7">TODAY()</f>
        <v>44131</v>
      </c>
      <c r="K70" s="43">
        <f t="shared" ca="1" si="6"/>
        <v>120.82409308692677</v>
      </c>
      <c r="Q70" s="48"/>
      <c r="R70" s="48"/>
    </row>
    <row r="71" spans="4:18" s="8" customFormat="1" x14ac:dyDescent="0.45">
      <c r="D71" s="53">
        <f t="shared" si="4"/>
        <v>199</v>
      </c>
      <c r="F71" s="53" t="str">
        <f t="shared" si="5"/>
        <v xml:space="preserve"> , </v>
      </c>
      <c r="I71" s="57">
        <f t="shared" ca="1" si="7"/>
        <v>44131</v>
      </c>
      <c r="K71" s="58">
        <f t="shared" ca="1" si="6"/>
        <v>120.82409308692677</v>
      </c>
      <c r="Q71" s="50"/>
      <c r="R71" s="50"/>
    </row>
    <row r="72" spans="4:18" s="5" customFormat="1" x14ac:dyDescent="0.45">
      <c r="D72" s="53">
        <f t="shared" si="4"/>
        <v>199</v>
      </c>
      <c r="F72" s="53" t="str">
        <f t="shared" si="5"/>
        <v xml:space="preserve"> , </v>
      </c>
      <c r="I72" s="7">
        <f t="shared" ca="1" si="7"/>
        <v>44131</v>
      </c>
      <c r="K72" s="43">
        <f t="shared" ca="1" si="6"/>
        <v>120.82409308692677</v>
      </c>
      <c r="Q72" s="48"/>
      <c r="R72" s="48"/>
    </row>
    <row r="73" spans="4:18" s="8" customFormat="1" x14ac:dyDescent="0.45">
      <c r="D73" s="53">
        <f t="shared" si="4"/>
        <v>199</v>
      </c>
      <c r="F73" s="53" t="str">
        <f t="shared" si="5"/>
        <v xml:space="preserve"> , </v>
      </c>
      <c r="I73" s="57">
        <f t="shared" ca="1" si="7"/>
        <v>44131</v>
      </c>
      <c r="K73" s="58">
        <f t="shared" ca="1" si="6"/>
        <v>120.82409308692677</v>
      </c>
      <c r="Q73" s="50"/>
      <c r="R73" s="50"/>
    </row>
    <row r="74" spans="4:18" s="5" customFormat="1" x14ac:dyDescent="0.45">
      <c r="D74" s="53">
        <f t="shared" si="4"/>
        <v>199</v>
      </c>
      <c r="F74" s="53" t="str">
        <f t="shared" si="5"/>
        <v xml:space="preserve"> , </v>
      </c>
      <c r="I74" s="7">
        <f t="shared" ca="1" si="7"/>
        <v>44131</v>
      </c>
      <c r="K74" s="43">
        <f t="shared" ca="1" si="6"/>
        <v>120.82409308692677</v>
      </c>
      <c r="Q74" s="48"/>
      <c r="R74" s="48"/>
    </row>
    <row r="75" spans="4:18" s="8" customFormat="1" x14ac:dyDescent="0.45">
      <c r="D75" s="53">
        <f t="shared" si="4"/>
        <v>199</v>
      </c>
      <c r="F75" s="53" t="str">
        <f t="shared" si="5"/>
        <v xml:space="preserve"> , </v>
      </c>
      <c r="I75" s="57">
        <f t="shared" ca="1" si="7"/>
        <v>44131</v>
      </c>
      <c r="K75" s="58">
        <f t="shared" ca="1" si="6"/>
        <v>120.82409308692677</v>
      </c>
      <c r="Q75" s="50"/>
      <c r="R75" s="50"/>
    </row>
    <row r="76" spans="4:18" s="5" customFormat="1" x14ac:dyDescent="0.45">
      <c r="D76" s="53">
        <f t="shared" si="4"/>
        <v>199</v>
      </c>
      <c r="F76" s="53" t="str">
        <f t="shared" si="5"/>
        <v xml:space="preserve"> , </v>
      </c>
      <c r="I76" s="7">
        <f t="shared" ca="1" si="7"/>
        <v>44131</v>
      </c>
      <c r="K76" s="43">
        <f t="shared" ca="1" si="6"/>
        <v>120.82409308692677</v>
      </c>
      <c r="Q76" s="48"/>
      <c r="R76" s="48"/>
    </row>
    <row r="77" spans="4:18" s="8" customFormat="1" x14ac:dyDescent="0.45">
      <c r="D77" s="53">
        <f t="shared" si="4"/>
        <v>199</v>
      </c>
      <c r="F77" s="53" t="str">
        <f t="shared" si="5"/>
        <v xml:space="preserve"> , </v>
      </c>
      <c r="I77" s="57">
        <f t="shared" ca="1" si="7"/>
        <v>44131</v>
      </c>
      <c r="K77" s="58">
        <f t="shared" ca="1" si="6"/>
        <v>120.82409308692677</v>
      </c>
      <c r="Q77" s="50"/>
      <c r="R77" s="50"/>
    </row>
    <row r="78" spans="4:18" s="5" customFormat="1" x14ac:dyDescent="0.45">
      <c r="D78" s="53">
        <f t="shared" si="4"/>
        <v>199</v>
      </c>
      <c r="F78" s="53" t="str">
        <f t="shared" si="5"/>
        <v xml:space="preserve"> , </v>
      </c>
      <c r="I78" s="7">
        <f t="shared" ca="1" si="7"/>
        <v>44131</v>
      </c>
      <c r="K78" s="43">
        <f t="shared" ca="1" si="6"/>
        <v>120.82409308692677</v>
      </c>
      <c r="Q78" s="48"/>
      <c r="R78" s="48"/>
    </row>
    <row r="79" spans="4:18" s="8" customFormat="1" x14ac:dyDescent="0.45">
      <c r="D79" s="53">
        <f t="shared" si="4"/>
        <v>199</v>
      </c>
      <c r="F79" s="53" t="str">
        <f t="shared" si="5"/>
        <v xml:space="preserve"> , </v>
      </c>
      <c r="I79" s="57">
        <f t="shared" ca="1" si="7"/>
        <v>44131</v>
      </c>
      <c r="K79" s="58">
        <f t="shared" ca="1" si="6"/>
        <v>120.82409308692677</v>
      </c>
      <c r="Q79" s="50"/>
      <c r="R79" s="50"/>
    </row>
    <row r="80" spans="4:18" s="5" customFormat="1" x14ac:dyDescent="0.45">
      <c r="D80" s="53">
        <f t="shared" si="4"/>
        <v>199</v>
      </c>
      <c r="F80" s="53" t="str">
        <f t="shared" si="5"/>
        <v xml:space="preserve"> , </v>
      </c>
      <c r="I80" s="7">
        <f t="shared" ca="1" si="7"/>
        <v>44131</v>
      </c>
      <c r="K80" s="43">
        <f t="shared" ca="1" si="6"/>
        <v>120.82409308692677</v>
      </c>
      <c r="Q80" s="48"/>
      <c r="R80" s="48"/>
    </row>
    <row r="81" spans="4:18" s="8" customFormat="1" x14ac:dyDescent="0.45">
      <c r="D81" s="53">
        <f t="shared" si="4"/>
        <v>199</v>
      </c>
      <c r="F81" s="53" t="str">
        <f t="shared" si="5"/>
        <v xml:space="preserve"> , </v>
      </c>
      <c r="I81" s="57">
        <f t="shared" ca="1" si="7"/>
        <v>44131</v>
      </c>
      <c r="K81" s="58">
        <f t="shared" ca="1" si="6"/>
        <v>120.82409308692677</v>
      </c>
      <c r="Q81" s="50"/>
      <c r="R81" s="50"/>
    </row>
    <row r="82" spans="4:18" s="5" customFormat="1" x14ac:dyDescent="0.45">
      <c r="D82" s="53">
        <f t="shared" si="4"/>
        <v>199</v>
      </c>
      <c r="F82" s="53" t="str">
        <f t="shared" si="5"/>
        <v xml:space="preserve"> , </v>
      </c>
      <c r="I82" s="7">
        <f t="shared" ca="1" si="7"/>
        <v>44131</v>
      </c>
      <c r="K82" s="43">
        <f t="shared" ca="1" si="6"/>
        <v>120.82409308692677</v>
      </c>
      <c r="Q82" s="48"/>
      <c r="R82" s="48"/>
    </row>
    <row r="83" spans="4:18" s="8" customFormat="1" x14ac:dyDescent="0.45">
      <c r="D83" s="53">
        <f t="shared" si="4"/>
        <v>199</v>
      </c>
      <c r="F83" s="53" t="str">
        <f t="shared" si="5"/>
        <v xml:space="preserve"> , </v>
      </c>
      <c r="I83" s="57">
        <f t="shared" ca="1" si="7"/>
        <v>44131</v>
      </c>
      <c r="K83" s="58">
        <f ca="1">(I83-J83)/365.25</f>
        <v>120.82409308692677</v>
      </c>
      <c r="Q83" s="50"/>
      <c r="R83" s="50"/>
    </row>
    <row r="84" spans="4:18" s="5" customFormat="1" x14ac:dyDescent="0.45">
      <c r="D84" s="53">
        <f t="shared" si="4"/>
        <v>199</v>
      </c>
      <c r="F84" s="53" t="str">
        <f t="shared" si="5"/>
        <v xml:space="preserve"> , </v>
      </c>
      <c r="I84" s="7">
        <f t="shared" ca="1" si="7"/>
        <v>44131</v>
      </c>
      <c r="K84" s="43">
        <f t="shared" ref="K84:K111" ca="1" si="8">(I84-J84)/365.25</f>
        <v>120.82409308692677</v>
      </c>
      <c r="Q84" s="48"/>
      <c r="R84" s="48"/>
    </row>
    <row r="85" spans="4:18" s="8" customFormat="1" x14ac:dyDescent="0.45">
      <c r="D85" s="53">
        <f t="shared" si="4"/>
        <v>199</v>
      </c>
      <c r="F85" s="53" t="str">
        <f t="shared" si="5"/>
        <v xml:space="preserve"> , </v>
      </c>
      <c r="I85" s="57">
        <f t="shared" ca="1" si="7"/>
        <v>44131</v>
      </c>
      <c r="K85" s="58">
        <f t="shared" ca="1" si="8"/>
        <v>120.82409308692677</v>
      </c>
      <c r="Q85" s="50"/>
      <c r="R85" s="50"/>
    </row>
    <row r="86" spans="4:18" s="5" customFormat="1" x14ac:dyDescent="0.45">
      <c r="D86" s="53">
        <f t="shared" si="4"/>
        <v>199</v>
      </c>
      <c r="F86" s="53" t="str">
        <f t="shared" si="5"/>
        <v xml:space="preserve"> , </v>
      </c>
      <c r="I86" s="7">
        <f t="shared" ca="1" si="7"/>
        <v>44131</v>
      </c>
      <c r="K86" s="43">
        <f t="shared" ca="1" si="8"/>
        <v>120.82409308692677</v>
      </c>
      <c r="Q86" s="48"/>
      <c r="R86" s="48"/>
    </row>
    <row r="87" spans="4:18" s="8" customFormat="1" x14ac:dyDescent="0.45">
      <c r="D87" s="53">
        <f t="shared" si="4"/>
        <v>199</v>
      </c>
      <c r="F87" s="53" t="str">
        <f t="shared" si="5"/>
        <v xml:space="preserve"> , </v>
      </c>
      <c r="I87" s="57">
        <f t="shared" ca="1" si="7"/>
        <v>44131</v>
      </c>
      <c r="K87" s="58">
        <f t="shared" ca="1" si="8"/>
        <v>120.82409308692677</v>
      </c>
      <c r="Q87" s="50"/>
      <c r="R87" s="50"/>
    </row>
    <row r="88" spans="4:18" s="5" customFormat="1" x14ac:dyDescent="0.45">
      <c r="D88" s="53">
        <f t="shared" si="4"/>
        <v>199</v>
      </c>
      <c r="F88" s="53" t="str">
        <f t="shared" si="5"/>
        <v xml:space="preserve"> , </v>
      </c>
      <c r="I88" s="7">
        <f t="shared" ca="1" si="7"/>
        <v>44131</v>
      </c>
      <c r="K88" s="43">
        <f t="shared" ca="1" si="8"/>
        <v>120.82409308692677</v>
      </c>
      <c r="Q88" s="48"/>
      <c r="R88" s="48"/>
    </row>
    <row r="89" spans="4:18" s="8" customFormat="1" x14ac:dyDescent="0.45">
      <c r="D89" s="53">
        <f t="shared" si="4"/>
        <v>199</v>
      </c>
      <c r="F89" s="53" t="str">
        <f t="shared" si="5"/>
        <v xml:space="preserve"> , </v>
      </c>
      <c r="I89" s="57">
        <f t="shared" ca="1" si="7"/>
        <v>44131</v>
      </c>
      <c r="K89" s="58">
        <f t="shared" ca="1" si="8"/>
        <v>120.82409308692677</v>
      </c>
      <c r="Q89" s="50"/>
      <c r="R89" s="50"/>
    </row>
    <row r="90" spans="4:18" s="5" customFormat="1" x14ac:dyDescent="0.45">
      <c r="D90" s="53">
        <f t="shared" si="4"/>
        <v>199</v>
      </c>
      <c r="F90" s="53" t="str">
        <f t="shared" si="5"/>
        <v xml:space="preserve"> , </v>
      </c>
      <c r="I90" s="7">
        <f t="shared" ca="1" si="7"/>
        <v>44131</v>
      </c>
      <c r="K90" s="43">
        <f t="shared" ca="1" si="8"/>
        <v>120.82409308692677</v>
      </c>
      <c r="Q90" s="48"/>
      <c r="R90" s="48"/>
    </row>
    <row r="91" spans="4:18" s="8" customFormat="1" x14ac:dyDescent="0.45">
      <c r="D91" s="53">
        <f t="shared" si="4"/>
        <v>199</v>
      </c>
      <c r="F91" s="53" t="str">
        <f t="shared" si="5"/>
        <v xml:space="preserve"> , </v>
      </c>
      <c r="I91" s="57">
        <f t="shared" ca="1" si="7"/>
        <v>44131</v>
      </c>
      <c r="K91" s="58">
        <f t="shared" ca="1" si="8"/>
        <v>120.82409308692677</v>
      </c>
      <c r="Q91" s="50"/>
      <c r="R91" s="50"/>
    </row>
    <row r="92" spans="4:18" s="5" customFormat="1" x14ac:dyDescent="0.45">
      <c r="D92" s="53">
        <f t="shared" si="4"/>
        <v>199</v>
      </c>
      <c r="F92" s="53" t="str">
        <f t="shared" si="5"/>
        <v xml:space="preserve"> , </v>
      </c>
      <c r="I92" s="7">
        <f t="shared" ca="1" si="7"/>
        <v>44131</v>
      </c>
      <c r="K92" s="43">
        <f t="shared" ca="1" si="8"/>
        <v>120.82409308692677</v>
      </c>
      <c r="Q92" s="48"/>
      <c r="R92" s="48"/>
    </row>
    <row r="93" spans="4:18" s="8" customFormat="1" x14ac:dyDescent="0.45">
      <c r="D93" s="53">
        <f t="shared" si="4"/>
        <v>199</v>
      </c>
      <c r="F93" s="53" t="str">
        <f t="shared" si="5"/>
        <v xml:space="preserve"> , </v>
      </c>
      <c r="I93" s="57">
        <f t="shared" ca="1" si="7"/>
        <v>44131</v>
      </c>
      <c r="K93" s="58">
        <f t="shared" ca="1" si="8"/>
        <v>120.82409308692677</v>
      </c>
      <c r="Q93" s="50"/>
      <c r="R93" s="50"/>
    </row>
    <row r="94" spans="4:18" s="5" customFormat="1" x14ac:dyDescent="0.45">
      <c r="D94" s="53">
        <f t="shared" si="4"/>
        <v>199</v>
      </c>
      <c r="F94" s="53" t="str">
        <f t="shared" si="5"/>
        <v xml:space="preserve"> , </v>
      </c>
      <c r="I94" s="7">
        <f t="shared" ca="1" si="7"/>
        <v>44131</v>
      </c>
      <c r="K94" s="43">
        <f t="shared" ca="1" si="8"/>
        <v>120.82409308692677</v>
      </c>
      <c r="Q94" s="48"/>
      <c r="R94" s="48"/>
    </row>
    <row r="95" spans="4:18" s="8" customFormat="1" x14ac:dyDescent="0.45">
      <c r="D95" s="53">
        <f t="shared" si="4"/>
        <v>199</v>
      </c>
      <c r="F95" s="53" t="str">
        <f t="shared" si="5"/>
        <v xml:space="preserve"> , </v>
      </c>
      <c r="I95" s="57">
        <f t="shared" ca="1" si="7"/>
        <v>44131</v>
      </c>
      <c r="K95" s="58">
        <f t="shared" ca="1" si="8"/>
        <v>120.82409308692677</v>
      </c>
      <c r="Q95" s="50"/>
      <c r="R95" s="50"/>
    </row>
    <row r="96" spans="4:18" s="5" customFormat="1" x14ac:dyDescent="0.45">
      <c r="D96" s="53">
        <f t="shared" si="4"/>
        <v>199</v>
      </c>
      <c r="F96" s="53" t="str">
        <f t="shared" si="5"/>
        <v xml:space="preserve"> , </v>
      </c>
      <c r="I96" s="7">
        <f ca="1">TODAY()</f>
        <v>44131</v>
      </c>
      <c r="K96" s="43">
        <f t="shared" ca="1" si="8"/>
        <v>120.82409308692677</v>
      </c>
      <c r="Q96" s="48"/>
      <c r="R96" s="48"/>
    </row>
    <row r="97" spans="4:18" s="8" customFormat="1" x14ac:dyDescent="0.45">
      <c r="D97" s="53">
        <f t="shared" si="4"/>
        <v>199</v>
      </c>
      <c r="F97" s="53" t="str">
        <f t="shared" si="5"/>
        <v xml:space="preserve"> , </v>
      </c>
      <c r="I97" s="57">
        <f t="shared" ref="I97:I130" ca="1" si="9">TODAY()</f>
        <v>44131</v>
      </c>
      <c r="K97" s="58">
        <f t="shared" ca="1" si="8"/>
        <v>120.82409308692677</v>
      </c>
      <c r="Q97" s="50"/>
      <c r="R97" s="50"/>
    </row>
    <row r="98" spans="4:18" s="5" customFormat="1" x14ac:dyDescent="0.45">
      <c r="D98" s="53">
        <f t="shared" si="4"/>
        <v>199</v>
      </c>
      <c r="F98" s="53" t="str">
        <f t="shared" si="5"/>
        <v xml:space="preserve"> , </v>
      </c>
      <c r="I98" s="7">
        <f t="shared" ca="1" si="9"/>
        <v>44131</v>
      </c>
      <c r="K98" s="43">
        <f t="shared" ca="1" si="8"/>
        <v>120.82409308692677</v>
      </c>
      <c r="Q98" s="48"/>
      <c r="R98" s="48"/>
    </row>
    <row r="99" spans="4:18" s="8" customFormat="1" x14ac:dyDescent="0.45">
      <c r="D99" s="53">
        <f t="shared" si="4"/>
        <v>199</v>
      </c>
      <c r="F99" s="53" t="str">
        <f t="shared" si="5"/>
        <v xml:space="preserve"> , </v>
      </c>
      <c r="I99" s="57">
        <f t="shared" ca="1" si="9"/>
        <v>44131</v>
      </c>
      <c r="K99" s="58">
        <f t="shared" ca="1" si="8"/>
        <v>120.82409308692677</v>
      </c>
      <c r="Q99" s="50"/>
      <c r="R99" s="50"/>
    </row>
    <row r="100" spans="4:18" s="5" customFormat="1" x14ac:dyDescent="0.45">
      <c r="D100" s="53">
        <f t="shared" si="4"/>
        <v>199</v>
      </c>
      <c r="F100" s="53" t="str">
        <f t="shared" si="5"/>
        <v xml:space="preserve"> , </v>
      </c>
      <c r="I100" s="7">
        <f t="shared" ca="1" si="9"/>
        <v>44131</v>
      </c>
      <c r="K100" s="43">
        <f t="shared" ca="1" si="8"/>
        <v>120.82409308692677</v>
      </c>
      <c r="Q100" s="48"/>
      <c r="R100" s="48"/>
    </row>
    <row r="101" spans="4:18" s="8" customFormat="1" x14ac:dyDescent="0.45">
      <c r="D101" s="53">
        <f t="shared" si="4"/>
        <v>199</v>
      </c>
      <c r="F101" s="53" t="str">
        <f t="shared" si="5"/>
        <v xml:space="preserve"> , </v>
      </c>
      <c r="I101" s="57">
        <f t="shared" ca="1" si="9"/>
        <v>44131</v>
      </c>
      <c r="K101" s="58">
        <f t="shared" ca="1" si="8"/>
        <v>120.82409308692677</v>
      </c>
      <c r="Q101" s="50"/>
      <c r="R101" s="50"/>
    </row>
    <row r="102" spans="4:18" s="5" customFormat="1" x14ac:dyDescent="0.45">
      <c r="D102" s="53">
        <f t="shared" si="4"/>
        <v>199</v>
      </c>
      <c r="F102" s="53" t="str">
        <f t="shared" si="5"/>
        <v xml:space="preserve"> , </v>
      </c>
      <c r="I102" s="7">
        <f t="shared" ca="1" si="9"/>
        <v>44131</v>
      </c>
      <c r="K102" s="43">
        <f t="shared" ca="1" si="8"/>
        <v>120.82409308692677</v>
      </c>
      <c r="Q102" s="48"/>
      <c r="R102" s="48"/>
    </row>
    <row r="103" spans="4:18" s="8" customFormat="1" x14ac:dyDescent="0.45">
      <c r="D103" s="53">
        <f t="shared" si="4"/>
        <v>199</v>
      </c>
      <c r="F103" s="53" t="str">
        <f t="shared" si="5"/>
        <v xml:space="preserve"> , </v>
      </c>
      <c r="I103" s="57">
        <f t="shared" ca="1" si="9"/>
        <v>44131</v>
      </c>
      <c r="K103" s="58">
        <f t="shared" ca="1" si="8"/>
        <v>120.82409308692677</v>
      </c>
      <c r="Q103" s="50"/>
      <c r="R103" s="50"/>
    </row>
    <row r="104" spans="4:18" s="5" customFormat="1" x14ac:dyDescent="0.45">
      <c r="D104" s="53">
        <f t="shared" si="4"/>
        <v>199</v>
      </c>
      <c r="F104" s="53" t="str">
        <f t="shared" si="5"/>
        <v xml:space="preserve"> , </v>
      </c>
      <c r="I104" s="7">
        <f t="shared" ca="1" si="9"/>
        <v>44131</v>
      </c>
      <c r="K104" s="43">
        <f t="shared" ca="1" si="8"/>
        <v>120.82409308692677</v>
      </c>
      <c r="Q104" s="48"/>
      <c r="R104" s="48"/>
    </row>
    <row r="105" spans="4:18" s="8" customFormat="1" x14ac:dyDescent="0.45">
      <c r="D105" s="53">
        <f t="shared" si="4"/>
        <v>199</v>
      </c>
      <c r="F105" s="53" t="str">
        <f t="shared" si="5"/>
        <v xml:space="preserve"> , </v>
      </c>
      <c r="I105" s="57">
        <f t="shared" ca="1" si="9"/>
        <v>44131</v>
      </c>
      <c r="K105" s="58">
        <f t="shared" ca="1" si="8"/>
        <v>120.82409308692677</v>
      </c>
      <c r="Q105" s="50"/>
      <c r="R105" s="50"/>
    </row>
    <row r="106" spans="4:18" s="5" customFormat="1" x14ac:dyDescent="0.45">
      <c r="D106" s="53">
        <f t="shared" si="4"/>
        <v>199</v>
      </c>
      <c r="F106" s="53" t="str">
        <f t="shared" si="5"/>
        <v xml:space="preserve"> , </v>
      </c>
      <c r="I106" s="7">
        <f t="shared" ca="1" si="9"/>
        <v>44131</v>
      </c>
      <c r="K106" s="43">
        <f t="shared" ca="1" si="8"/>
        <v>120.82409308692677</v>
      </c>
      <c r="Q106" s="48"/>
      <c r="R106" s="48"/>
    </row>
    <row r="107" spans="4:18" s="8" customFormat="1" x14ac:dyDescent="0.45">
      <c r="D107" s="53">
        <f t="shared" si="4"/>
        <v>199</v>
      </c>
      <c r="F107" s="53" t="str">
        <f t="shared" si="5"/>
        <v xml:space="preserve"> , </v>
      </c>
      <c r="I107" s="57">
        <f t="shared" ca="1" si="9"/>
        <v>44131</v>
      </c>
      <c r="K107" s="58">
        <f t="shared" ca="1" si="8"/>
        <v>120.82409308692677</v>
      </c>
      <c r="Q107" s="50"/>
      <c r="R107" s="50"/>
    </row>
    <row r="108" spans="4:18" s="5" customFormat="1" x14ac:dyDescent="0.45">
      <c r="D108" s="53">
        <f t="shared" si="4"/>
        <v>199</v>
      </c>
      <c r="F108" s="53" t="str">
        <f t="shared" si="5"/>
        <v xml:space="preserve"> , </v>
      </c>
      <c r="I108" s="7">
        <f t="shared" ca="1" si="9"/>
        <v>44131</v>
      </c>
      <c r="K108" s="43">
        <f t="shared" ca="1" si="8"/>
        <v>120.82409308692677</v>
      </c>
      <c r="Q108" s="48"/>
      <c r="R108" s="48"/>
    </row>
    <row r="109" spans="4:18" s="8" customFormat="1" x14ac:dyDescent="0.45">
      <c r="D109" s="53">
        <f t="shared" si="4"/>
        <v>199</v>
      </c>
      <c r="F109" s="53" t="str">
        <f t="shared" si="5"/>
        <v xml:space="preserve"> , </v>
      </c>
      <c r="I109" s="57">
        <f t="shared" ca="1" si="9"/>
        <v>44131</v>
      </c>
      <c r="K109" s="58">
        <f t="shared" ca="1" si="8"/>
        <v>120.82409308692677</v>
      </c>
      <c r="Q109" s="50"/>
      <c r="R109" s="50"/>
    </row>
    <row r="110" spans="4:18" s="5" customFormat="1" x14ac:dyDescent="0.45">
      <c r="D110" s="53">
        <f t="shared" si="4"/>
        <v>199</v>
      </c>
      <c r="F110" s="53" t="str">
        <f t="shared" si="5"/>
        <v xml:space="preserve"> , </v>
      </c>
      <c r="I110" s="7">
        <f t="shared" ca="1" si="9"/>
        <v>44131</v>
      </c>
      <c r="K110" s="43">
        <f t="shared" ca="1" si="8"/>
        <v>120.82409308692677</v>
      </c>
      <c r="Q110" s="48"/>
      <c r="R110" s="48"/>
    </row>
    <row r="111" spans="4:18" s="8" customFormat="1" x14ac:dyDescent="0.45">
      <c r="D111" s="53">
        <f t="shared" si="4"/>
        <v>199</v>
      </c>
      <c r="F111" s="53" t="str">
        <f t="shared" si="5"/>
        <v xml:space="preserve"> , </v>
      </c>
      <c r="I111" s="57">
        <f t="shared" ca="1" si="9"/>
        <v>44131</v>
      </c>
      <c r="K111" s="58">
        <f t="shared" ca="1" si="8"/>
        <v>120.82409308692677</v>
      </c>
      <c r="Q111" s="50"/>
      <c r="R111" s="50"/>
    </row>
    <row r="112" spans="4:18" s="5" customFormat="1" x14ac:dyDescent="0.45">
      <c r="D112" s="53">
        <f t="shared" si="4"/>
        <v>199</v>
      </c>
      <c r="F112" s="53" t="str">
        <f t="shared" si="5"/>
        <v xml:space="preserve"> , </v>
      </c>
      <c r="I112" s="7">
        <f t="shared" ca="1" si="9"/>
        <v>44131</v>
      </c>
      <c r="K112" s="43">
        <f ca="1">(I112-J112)/365.25</f>
        <v>120.82409308692677</v>
      </c>
      <c r="Q112" s="48"/>
      <c r="R112" s="48"/>
    </row>
    <row r="113" spans="4:18" s="8" customFormat="1" x14ac:dyDescent="0.45">
      <c r="D113" s="53">
        <f t="shared" si="4"/>
        <v>199</v>
      </c>
      <c r="F113" s="53" t="str">
        <f t="shared" si="5"/>
        <v xml:space="preserve"> , </v>
      </c>
      <c r="I113" s="57">
        <f t="shared" ca="1" si="9"/>
        <v>44131</v>
      </c>
      <c r="K113" s="58">
        <f t="shared" ref="K113:K126" ca="1" si="10">(I113-J113)/365.25</f>
        <v>120.82409308692677</v>
      </c>
      <c r="Q113" s="50"/>
      <c r="R113" s="50"/>
    </row>
    <row r="114" spans="4:18" s="5" customFormat="1" x14ac:dyDescent="0.45">
      <c r="D114" s="53">
        <f t="shared" si="4"/>
        <v>199</v>
      </c>
      <c r="F114" s="53" t="str">
        <f t="shared" si="5"/>
        <v xml:space="preserve"> , </v>
      </c>
      <c r="I114" s="7">
        <f t="shared" ca="1" si="9"/>
        <v>44131</v>
      </c>
      <c r="K114" s="43">
        <f t="shared" ca="1" si="10"/>
        <v>120.82409308692677</v>
      </c>
      <c r="Q114" s="48"/>
      <c r="R114" s="48"/>
    </row>
    <row r="115" spans="4:18" s="8" customFormat="1" x14ac:dyDescent="0.45">
      <c r="D115" s="53">
        <f t="shared" si="4"/>
        <v>199</v>
      </c>
      <c r="F115" s="53" t="str">
        <f t="shared" si="5"/>
        <v xml:space="preserve"> , </v>
      </c>
      <c r="I115" s="57">
        <f t="shared" ca="1" si="9"/>
        <v>44131</v>
      </c>
      <c r="K115" s="58">
        <f t="shared" ca="1" si="10"/>
        <v>120.82409308692677</v>
      </c>
      <c r="Q115" s="50"/>
      <c r="R115" s="50"/>
    </row>
    <row r="116" spans="4:18" s="5" customFormat="1" x14ac:dyDescent="0.45">
      <c r="D116" s="53">
        <f t="shared" si="4"/>
        <v>199</v>
      </c>
      <c r="F116" s="53" t="str">
        <f t="shared" si="5"/>
        <v xml:space="preserve"> , </v>
      </c>
      <c r="I116" s="7">
        <f t="shared" ca="1" si="9"/>
        <v>44131</v>
      </c>
      <c r="K116" s="43">
        <f t="shared" ca="1" si="10"/>
        <v>120.82409308692677</v>
      </c>
      <c r="Q116" s="48"/>
      <c r="R116" s="48"/>
    </row>
    <row r="117" spans="4:18" s="8" customFormat="1" x14ac:dyDescent="0.45">
      <c r="D117" s="53">
        <f t="shared" si="4"/>
        <v>199</v>
      </c>
      <c r="F117" s="53" t="str">
        <f t="shared" si="5"/>
        <v xml:space="preserve"> , </v>
      </c>
      <c r="I117" s="57">
        <f t="shared" ca="1" si="9"/>
        <v>44131</v>
      </c>
      <c r="K117" s="58">
        <f t="shared" ca="1" si="10"/>
        <v>120.82409308692677</v>
      </c>
      <c r="Q117" s="50"/>
      <c r="R117" s="50"/>
    </row>
    <row r="118" spans="4:18" s="5" customFormat="1" x14ac:dyDescent="0.45">
      <c r="D118" s="53">
        <f t="shared" si="4"/>
        <v>199</v>
      </c>
      <c r="F118" s="53" t="str">
        <f t="shared" si="5"/>
        <v xml:space="preserve"> , </v>
      </c>
      <c r="I118" s="7">
        <f t="shared" ca="1" si="9"/>
        <v>44131</v>
      </c>
      <c r="K118" s="43">
        <f t="shared" ca="1" si="10"/>
        <v>120.82409308692677</v>
      </c>
      <c r="Q118" s="48"/>
      <c r="R118" s="48"/>
    </row>
    <row r="119" spans="4:18" s="8" customFormat="1" x14ac:dyDescent="0.45">
      <c r="D119" s="53">
        <f t="shared" si="4"/>
        <v>199</v>
      </c>
      <c r="F119" s="53" t="str">
        <f t="shared" si="5"/>
        <v xml:space="preserve"> , </v>
      </c>
      <c r="I119" s="57">
        <f t="shared" ca="1" si="9"/>
        <v>44131</v>
      </c>
      <c r="K119" s="58">
        <f t="shared" ca="1" si="10"/>
        <v>120.82409308692677</v>
      </c>
      <c r="Q119" s="50"/>
      <c r="R119" s="50"/>
    </row>
    <row r="120" spans="4:18" s="5" customFormat="1" x14ac:dyDescent="0.45">
      <c r="D120" s="53">
        <f t="shared" si="4"/>
        <v>199</v>
      </c>
      <c r="F120" s="53" t="str">
        <f t="shared" si="5"/>
        <v xml:space="preserve"> , </v>
      </c>
      <c r="I120" s="7">
        <f t="shared" ca="1" si="9"/>
        <v>44131</v>
      </c>
      <c r="K120" s="43">
        <f t="shared" ca="1" si="10"/>
        <v>120.82409308692677</v>
      </c>
      <c r="Q120" s="48"/>
      <c r="R120" s="48"/>
    </row>
    <row r="121" spans="4:18" s="8" customFormat="1" x14ac:dyDescent="0.45">
      <c r="D121" s="53">
        <f t="shared" si="4"/>
        <v>199</v>
      </c>
      <c r="F121" s="53" t="str">
        <f t="shared" si="5"/>
        <v xml:space="preserve"> , </v>
      </c>
      <c r="I121" s="57">
        <f t="shared" ca="1" si="9"/>
        <v>44131</v>
      </c>
      <c r="K121" s="58">
        <f t="shared" ca="1" si="10"/>
        <v>120.82409308692677</v>
      </c>
      <c r="Q121" s="50"/>
      <c r="R121" s="50"/>
    </row>
    <row r="122" spans="4:18" s="5" customFormat="1" x14ac:dyDescent="0.45">
      <c r="D122" s="53">
        <f t="shared" si="4"/>
        <v>199</v>
      </c>
      <c r="F122" s="53" t="str">
        <f t="shared" si="5"/>
        <v xml:space="preserve"> , </v>
      </c>
      <c r="I122" s="7">
        <f t="shared" ca="1" si="9"/>
        <v>44131</v>
      </c>
      <c r="K122" s="43">
        <f t="shared" ca="1" si="10"/>
        <v>120.82409308692677</v>
      </c>
      <c r="Q122" s="48"/>
      <c r="R122" s="48"/>
    </row>
    <row r="123" spans="4:18" s="8" customFormat="1" x14ac:dyDescent="0.45">
      <c r="D123" s="53">
        <f t="shared" si="4"/>
        <v>199</v>
      </c>
      <c r="F123" s="53" t="str">
        <f t="shared" si="5"/>
        <v xml:space="preserve"> , </v>
      </c>
      <c r="I123" s="57">
        <f t="shared" ca="1" si="9"/>
        <v>44131</v>
      </c>
      <c r="K123" s="58">
        <f t="shared" ca="1" si="10"/>
        <v>120.82409308692677</v>
      </c>
      <c r="Q123" s="50"/>
      <c r="R123" s="50"/>
    </row>
    <row r="124" spans="4:18" s="5" customFormat="1" x14ac:dyDescent="0.45">
      <c r="D124" s="53">
        <f t="shared" si="4"/>
        <v>199</v>
      </c>
      <c r="F124" s="53" t="str">
        <f t="shared" si="5"/>
        <v xml:space="preserve"> , </v>
      </c>
      <c r="I124" s="7">
        <f t="shared" ca="1" si="9"/>
        <v>44131</v>
      </c>
      <c r="K124" s="43">
        <f t="shared" ca="1" si="10"/>
        <v>120.82409308692677</v>
      </c>
      <c r="Q124" s="48"/>
      <c r="R124" s="48"/>
    </row>
    <row r="125" spans="4:18" s="8" customFormat="1" x14ac:dyDescent="0.45">
      <c r="D125" s="53">
        <f t="shared" si="4"/>
        <v>199</v>
      </c>
      <c r="F125" s="53" t="str">
        <f t="shared" si="5"/>
        <v xml:space="preserve"> , </v>
      </c>
      <c r="I125" s="57">
        <f ca="1">TODAY()</f>
        <v>44131</v>
      </c>
      <c r="K125" s="58">
        <f t="shared" ca="1" si="10"/>
        <v>120.82409308692677</v>
      </c>
      <c r="Q125" s="50"/>
      <c r="R125" s="50"/>
    </row>
    <row r="126" spans="4:18" s="5" customFormat="1" x14ac:dyDescent="0.45">
      <c r="D126" s="53">
        <f t="shared" si="4"/>
        <v>199</v>
      </c>
      <c r="F126" s="53" t="str">
        <f t="shared" si="5"/>
        <v xml:space="preserve"> , </v>
      </c>
      <c r="I126" s="7">
        <f t="shared" ca="1" si="9"/>
        <v>44131</v>
      </c>
      <c r="K126" s="43">
        <f t="shared" ca="1" si="10"/>
        <v>120.82409308692677</v>
      </c>
      <c r="Q126" s="48"/>
      <c r="R126" s="48"/>
    </row>
    <row r="127" spans="4:18" s="8" customFormat="1" x14ac:dyDescent="0.45">
      <c r="D127" s="53">
        <f t="shared" si="4"/>
        <v>199</v>
      </c>
      <c r="F127" s="53" t="str">
        <f t="shared" si="5"/>
        <v xml:space="preserve"> , </v>
      </c>
      <c r="I127" s="57">
        <f t="shared" ca="1" si="9"/>
        <v>44131</v>
      </c>
      <c r="K127" s="58">
        <f ca="1">(I127-J127)/365.25</f>
        <v>120.82409308692677</v>
      </c>
      <c r="Q127" s="50"/>
      <c r="R127" s="50"/>
    </row>
    <row r="128" spans="4:18" s="5" customFormat="1" x14ac:dyDescent="0.45">
      <c r="D128" s="53">
        <f t="shared" si="4"/>
        <v>199</v>
      </c>
      <c r="F128" s="53" t="str">
        <f t="shared" si="5"/>
        <v xml:space="preserve"> , </v>
      </c>
      <c r="I128" s="7">
        <f t="shared" ca="1" si="9"/>
        <v>44131</v>
      </c>
      <c r="K128" s="43">
        <f t="shared" ref="K128:K149" ca="1" si="11">(I128-J128)/365.25</f>
        <v>120.82409308692677</v>
      </c>
      <c r="Q128" s="48"/>
      <c r="R128" s="48"/>
    </row>
    <row r="129" spans="4:18" s="8" customFormat="1" x14ac:dyDescent="0.45">
      <c r="D129" s="53">
        <f t="shared" si="4"/>
        <v>199</v>
      </c>
      <c r="F129" s="53" t="str">
        <f t="shared" si="5"/>
        <v xml:space="preserve"> , </v>
      </c>
      <c r="I129" s="57">
        <f t="shared" ca="1" si="9"/>
        <v>44131</v>
      </c>
      <c r="K129" s="58">
        <f t="shared" ca="1" si="11"/>
        <v>120.82409308692677</v>
      </c>
      <c r="Q129" s="50"/>
      <c r="R129" s="50"/>
    </row>
    <row r="130" spans="4:18" s="5" customFormat="1" x14ac:dyDescent="0.45">
      <c r="D130" s="53">
        <f t="shared" ref="D130:D193" si="12">COUNTIF($F$2:$F$200,F131)</f>
        <v>199</v>
      </c>
      <c r="F130" s="53" t="str">
        <f t="shared" si="5"/>
        <v xml:space="preserve"> , </v>
      </c>
      <c r="I130" s="7">
        <f t="shared" ca="1" si="9"/>
        <v>44131</v>
      </c>
      <c r="K130" s="43">
        <f t="shared" ca="1" si="11"/>
        <v>120.82409308692677</v>
      </c>
      <c r="Q130" s="48"/>
      <c r="R130" s="48"/>
    </row>
    <row r="131" spans="4:18" s="8" customFormat="1" x14ac:dyDescent="0.45">
      <c r="D131" s="53">
        <f t="shared" si="12"/>
        <v>199</v>
      </c>
      <c r="F131" s="53" t="str">
        <f t="shared" ref="F131:F181" si="13">CONCATENATE(G131," , ",H131)</f>
        <v xml:space="preserve"> , </v>
      </c>
      <c r="I131" s="57">
        <f ca="1">TODAY()</f>
        <v>44131</v>
      </c>
      <c r="K131" s="58">
        <f t="shared" ca="1" si="11"/>
        <v>120.82409308692677</v>
      </c>
      <c r="Q131" s="50"/>
      <c r="R131" s="50"/>
    </row>
    <row r="132" spans="4:18" s="5" customFormat="1" x14ac:dyDescent="0.45">
      <c r="D132" s="53">
        <f t="shared" si="12"/>
        <v>199</v>
      </c>
      <c r="F132" s="53" t="str">
        <f t="shared" si="13"/>
        <v xml:space="preserve"> , </v>
      </c>
      <c r="I132" s="7">
        <f t="shared" ref="I132:I174" ca="1" si="14">TODAY()</f>
        <v>44131</v>
      </c>
      <c r="K132" s="43">
        <f t="shared" ca="1" si="11"/>
        <v>120.82409308692677</v>
      </c>
      <c r="Q132" s="48"/>
      <c r="R132" s="48"/>
    </row>
    <row r="133" spans="4:18" s="8" customFormat="1" x14ac:dyDescent="0.45">
      <c r="D133" s="53">
        <f t="shared" si="12"/>
        <v>199</v>
      </c>
      <c r="F133" s="53" t="str">
        <f t="shared" si="13"/>
        <v xml:space="preserve"> , </v>
      </c>
      <c r="I133" s="57">
        <f t="shared" ca="1" si="14"/>
        <v>44131</v>
      </c>
      <c r="K133" s="58">
        <f t="shared" ca="1" si="11"/>
        <v>120.82409308692677</v>
      </c>
      <c r="Q133" s="50"/>
      <c r="R133" s="50"/>
    </row>
    <row r="134" spans="4:18" s="5" customFormat="1" x14ac:dyDescent="0.45">
      <c r="D134" s="53">
        <f t="shared" si="12"/>
        <v>199</v>
      </c>
      <c r="F134" s="53" t="str">
        <f t="shared" si="13"/>
        <v xml:space="preserve"> , </v>
      </c>
      <c r="I134" s="7">
        <f t="shared" ca="1" si="14"/>
        <v>44131</v>
      </c>
      <c r="K134" s="43">
        <f t="shared" ca="1" si="11"/>
        <v>120.82409308692677</v>
      </c>
      <c r="Q134" s="48"/>
      <c r="R134" s="48"/>
    </row>
    <row r="135" spans="4:18" s="8" customFormat="1" x14ac:dyDescent="0.45">
      <c r="D135" s="53">
        <f t="shared" si="12"/>
        <v>199</v>
      </c>
      <c r="F135" s="53" t="str">
        <f t="shared" si="13"/>
        <v xml:space="preserve"> , </v>
      </c>
      <c r="I135" s="57">
        <f t="shared" ca="1" si="14"/>
        <v>44131</v>
      </c>
      <c r="K135" s="58">
        <f t="shared" ca="1" si="11"/>
        <v>120.82409308692677</v>
      </c>
      <c r="Q135" s="50"/>
      <c r="R135" s="50"/>
    </row>
    <row r="136" spans="4:18" s="5" customFormat="1" x14ac:dyDescent="0.45">
      <c r="D136" s="53">
        <f t="shared" si="12"/>
        <v>199</v>
      </c>
      <c r="F136" s="53" t="str">
        <f t="shared" si="13"/>
        <v xml:space="preserve"> , </v>
      </c>
      <c r="I136" s="7">
        <f t="shared" ca="1" si="14"/>
        <v>44131</v>
      </c>
      <c r="K136" s="43">
        <f t="shared" ca="1" si="11"/>
        <v>120.82409308692677</v>
      </c>
      <c r="Q136" s="48"/>
      <c r="R136" s="48"/>
    </row>
    <row r="137" spans="4:18" s="8" customFormat="1" x14ac:dyDescent="0.45">
      <c r="D137" s="53">
        <f t="shared" si="12"/>
        <v>199</v>
      </c>
      <c r="F137" s="53" t="str">
        <f t="shared" si="13"/>
        <v xml:space="preserve"> , </v>
      </c>
      <c r="I137" s="57">
        <f t="shared" ca="1" si="14"/>
        <v>44131</v>
      </c>
      <c r="K137" s="58">
        <f t="shared" ca="1" si="11"/>
        <v>120.82409308692677</v>
      </c>
      <c r="Q137" s="50"/>
      <c r="R137" s="50"/>
    </row>
    <row r="138" spans="4:18" s="5" customFormat="1" x14ac:dyDescent="0.45">
      <c r="D138" s="53">
        <f t="shared" si="12"/>
        <v>199</v>
      </c>
      <c r="F138" s="53" t="str">
        <f t="shared" si="13"/>
        <v xml:space="preserve"> , </v>
      </c>
      <c r="I138" s="7">
        <f t="shared" ca="1" si="14"/>
        <v>44131</v>
      </c>
      <c r="K138" s="43">
        <f t="shared" ca="1" si="11"/>
        <v>120.82409308692677</v>
      </c>
      <c r="Q138" s="48"/>
      <c r="R138" s="48"/>
    </row>
    <row r="139" spans="4:18" s="8" customFormat="1" x14ac:dyDescent="0.45">
      <c r="D139" s="53">
        <f t="shared" si="12"/>
        <v>199</v>
      </c>
      <c r="F139" s="53" t="str">
        <f t="shared" si="13"/>
        <v xml:space="preserve"> , </v>
      </c>
      <c r="I139" s="57">
        <f t="shared" ca="1" si="14"/>
        <v>44131</v>
      </c>
      <c r="K139" s="58">
        <f t="shared" ca="1" si="11"/>
        <v>120.82409308692677</v>
      </c>
      <c r="Q139" s="50"/>
      <c r="R139" s="50"/>
    </row>
    <row r="140" spans="4:18" s="5" customFormat="1" x14ac:dyDescent="0.45">
      <c r="D140" s="53">
        <f t="shared" si="12"/>
        <v>199</v>
      </c>
      <c r="F140" s="53" t="str">
        <f t="shared" si="13"/>
        <v xml:space="preserve"> , </v>
      </c>
      <c r="I140" s="7">
        <f t="shared" ca="1" si="14"/>
        <v>44131</v>
      </c>
      <c r="K140" s="43">
        <f t="shared" ca="1" si="11"/>
        <v>120.82409308692677</v>
      </c>
      <c r="Q140" s="48"/>
      <c r="R140" s="48"/>
    </row>
    <row r="141" spans="4:18" s="8" customFormat="1" x14ac:dyDescent="0.45">
      <c r="D141" s="53">
        <f t="shared" si="12"/>
        <v>199</v>
      </c>
      <c r="F141" s="53" t="str">
        <f t="shared" si="13"/>
        <v xml:space="preserve"> , </v>
      </c>
      <c r="I141" s="57">
        <f t="shared" ca="1" si="14"/>
        <v>44131</v>
      </c>
      <c r="K141" s="58">
        <f t="shared" ca="1" si="11"/>
        <v>120.82409308692677</v>
      </c>
      <c r="Q141" s="50"/>
      <c r="R141" s="50"/>
    </row>
    <row r="142" spans="4:18" s="5" customFormat="1" x14ac:dyDescent="0.45">
      <c r="D142" s="53">
        <f t="shared" si="12"/>
        <v>199</v>
      </c>
      <c r="F142" s="53" t="str">
        <f t="shared" si="13"/>
        <v xml:space="preserve"> , </v>
      </c>
      <c r="I142" s="7">
        <f t="shared" ca="1" si="14"/>
        <v>44131</v>
      </c>
      <c r="K142" s="43">
        <f t="shared" ca="1" si="11"/>
        <v>120.82409308692677</v>
      </c>
      <c r="Q142" s="48"/>
      <c r="R142" s="48"/>
    </row>
    <row r="143" spans="4:18" s="8" customFormat="1" x14ac:dyDescent="0.45">
      <c r="D143" s="53">
        <f t="shared" si="12"/>
        <v>199</v>
      </c>
      <c r="F143" s="53" t="str">
        <f t="shared" si="13"/>
        <v xml:space="preserve"> , </v>
      </c>
      <c r="I143" s="57">
        <f t="shared" ca="1" si="14"/>
        <v>44131</v>
      </c>
      <c r="K143" s="58">
        <f t="shared" ca="1" si="11"/>
        <v>120.82409308692677</v>
      </c>
      <c r="Q143" s="50"/>
      <c r="R143" s="50"/>
    </row>
    <row r="144" spans="4:18" s="5" customFormat="1" x14ac:dyDescent="0.45">
      <c r="D144" s="53">
        <f t="shared" si="12"/>
        <v>199</v>
      </c>
      <c r="F144" s="53" t="str">
        <f t="shared" si="13"/>
        <v xml:space="preserve"> , </v>
      </c>
      <c r="I144" s="7">
        <f t="shared" ca="1" si="14"/>
        <v>44131</v>
      </c>
      <c r="K144" s="43">
        <f t="shared" ca="1" si="11"/>
        <v>120.82409308692677</v>
      </c>
      <c r="Q144" s="48"/>
      <c r="R144" s="48"/>
    </row>
    <row r="145" spans="4:18" s="8" customFormat="1" x14ac:dyDescent="0.45">
      <c r="D145" s="53">
        <f t="shared" si="12"/>
        <v>199</v>
      </c>
      <c r="F145" s="53" t="str">
        <f t="shared" si="13"/>
        <v xml:space="preserve"> , </v>
      </c>
      <c r="I145" s="57">
        <f t="shared" ca="1" si="14"/>
        <v>44131</v>
      </c>
      <c r="K145" s="58">
        <f t="shared" ca="1" si="11"/>
        <v>120.82409308692677</v>
      </c>
      <c r="Q145" s="50"/>
      <c r="R145" s="50"/>
    </row>
    <row r="146" spans="4:18" s="5" customFormat="1" x14ac:dyDescent="0.45">
      <c r="D146" s="53">
        <f t="shared" si="12"/>
        <v>199</v>
      </c>
      <c r="F146" s="53" t="str">
        <f t="shared" si="13"/>
        <v xml:space="preserve"> , </v>
      </c>
      <c r="I146" s="7">
        <f t="shared" ca="1" si="14"/>
        <v>44131</v>
      </c>
      <c r="K146" s="43">
        <f t="shared" ca="1" si="11"/>
        <v>120.82409308692677</v>
      </c>
      <c r="Q146" s="48"/>
      <c r="R146" s="48"/>
    </row>
    <row r="147" spans="4:18" s="8" customFormat="1" x14ac:dyDescent="0.45">
      <c r="D147" s="53">
        <f t="shared" si="12"/>
        <v>199</v>
      </c>
      <c r="F147" s="53" t="str">
        <f t="shared" si="13"/>
        <v xml:space="preserve"> , </v>
      </c>
      <c r="I147" s="57">
        <f t="shared" ca="1" si="14"/>
        <v>44131</v>
      </c>
      <c r="K147" s="58">
        <f t="shared" ca="1" si="11"/>
        <v>120.82409308692677</v>
      </c>
      <c r="Q147" s="50"/>
      <c r="R147" s="50"/>
    </row>
    <row r="148" spans="4:18" s="5" customFormat="1" x14ac:dyDescent="0.45">
      <c r="D148" s="53">
        <f t="shared" si="12"/>
        <v>199</v>
      </c>
      <c r="F148" s="53" t="str">
        <f t="shared" si="13"/>
        <v xml:space="preserve"> , </v>
      </c>
      <c r="I148" s="7">
        <f t="shared" ca="1" si="14"/>
        <v>44131</v>
      </c>
      <c r="K148" s="43">
        <f t="shared" ca="1" si="11"/>
        <v>120.82409308692677</v>
      </c>
      <c r="Q148" s="48"/>
      <c r="R148" s="48"/>
    </row>
    <row r="149" spans="4:18" s="8" customFormat="1" x14ac:dyDescent="0.45">
      <c r="D149" s="53">
        <f t="shared" si="12"/>
        <v>199</v>
      </c>
      <c r="F149" s="53" t="str">
        <f t="shared" si="13"/>
        <v xml:space="preserve"> , </v>
      </c>
      <c r="I149" s="57">
        <f t="shared" ca="1" si="14"/>
        <v>44131</v>
      </c>
      <c r="K149" s="58">
        <f t="shared" ca="1" si="11"/>
        <v>120.82409308692677</v>
      </c>
      <c r="Q149" s="50"/>
      <c r="R149" s="50"/>
    </row>
    <row r="150" spans="4:18" s="5" customFormat="1" x14ac:dyDescent="0.45">
      <c r="D150" s="53">
        <f t="shared" si="12"/>
        <v>199</v>
      </c>
      <c r="F150" s="53" t="str">
        <f t="shared" si="13"/>
        <v xml:space="preserve"> , </v>
      </c>
      <c r="I150" s="7">
        <f t="shared" ca="1" si="14"/>
        <v>44131</v>
      </c>
      <c r="K150" s="43">
        <f ca="1">(I150-J150)/365.25</f>
        <v>120.82409308692677</v>
      </c>
      <c r="Q150" s="48"/>
      <c r="R150" s="48"/>
    </row>
    <row r="151" spans="4:18" s="8" customFormat="1" x14ac:dyDescent="0.45">
      <c r="D151" s="53">
        <f t="shared" si="12"/>
        <v>199</v>
      </c>
      <c r="F151" s="53" t="str">
        <f t="shared" si="13"/>
        <v xml:space="preserve"> , </v>
      </c>
      <c r="I151" s="57">
        <f t="shared" ca="1" si="14"/>
        <v>44131</v>
      </c>
      <c r="K151" s="58">
        <f t="shared" ref="K151:K164" ca="1" si="15">(I151-J151)/365.25</f>
        <v>120.82409308692677</v>
      </c>
      <c r="Q151" s="50"/>
      <c r="R151" s="50"/>
    </row>
    <row r="152" spans="4:18" s="5" customFormat="1" x14ac:dyDescent="0.45">
      <c r="D152" s="53">
        <f t="shared" si="12"/>
        <v>199</v>
      </c>
      <c r="F152" s="53" t="str">
        <f t="shared" si="13"/>
        <v xml:space="preserve"> , </v>
      </c>
      <c r="I152" s="7">
        <f t="shared" ca="1" si="14"/>
        <v>44131</v>
      </c>
      <c r="K152" s="43">
        <f t="shared" ca="1" si="15"/>
        <v>120.82409308692677</v>
      </c>
      <c r="Q152" s="48"/>
      <c r="R152" s="48"/>
    </row>
    <row r="153" spans="4:18" s="8" customFormat="1" x14ac:dyDescent="0.45">
      <c r="D153" s="53">
        <f t="shared" si="12"/>
        <v>199</v>
      </c>
      <c r="F153" s="53" t="str">
        <f t="shared" si="13"/>
        <v xml:space="preserve"> , </v>
      </c>
      <c r="I153" s="57">
        <f t="shared" ca="1" si="14"/>
        <v>44131</v>
      </c>
      <c r="K153" s="58">
        <f t="shared" ca="1" si="15"/>
        <v>120.82409308692677</v>
      </c>
      <c r="Q153" s="50"/>
      <c r="R153" s="50"/>
    </row>
    <row r="154" spans="4:18" s="5" customFormat="1" x14ac:dyDescent="0.45">
      <c r="D154" s="53">
        <f t="shared" si="12"/>
        <v>199</v>
      </c>
      <c r="F154" s="53" t="str">
        <f t="shared" si="13"/>
        <v xml:space="preserve"> , </v>
      </c>
      <c r="I154" s="7">
        <f t="shared" ca="1" si="14"/>
        <v>44131</v>
      </c>
      <c r="K154" s="43">
        <f t="shared" ca="1" si="15"/>
        <v>120.82409308692677</v>
      </c>
      <c r="Q154" s="48"/>
      <c r="R154" s="48"/>
    </row>
    <row r="155" spans="4:18" s="8" customFormat="1" x14ac:dyDescent="0.45">
      <c r="D155" s="53">
        <f t="shared" si="12"/>
        <v>199</v>
      </c>
      <c r="F155" s="53" t="str">
        <f t="shared" si="13"/>
        <v xml:space="preserve"> , </v>
      </c>
      <c r="I155" s="57">
        <f t="shared" ca="1" si="14"/>
        <v>44131</v>
      </c>
      <c r="K155" s="58">
        <f t="shared" ca="1" si="15"/>
        <v>120.82409308692677</v>
      </c>
      <c r="Q155" s="50"/>
      <c r="R155" s="50"/>
    </row>
    <row r="156" spans="4:18" s="5" customFormat="1" x14ac:dyDescent="0.45">
      <c r="D156" s="53">
        <f t="shared" si="12"/>
        <v>199</v>
      </c>
      <c r="F156" s="53" t="str">
        <f t="shared" si="13"/>
        <v xml:space="preserve"> , </v>
      </c>
      <c r="I156" s="7">
        <f t="shared" ca="1" si="14"/>
        <v>44131</v>
      </c>
      <c r="K156" s="43">
        <f t="shared" ca="1" si="15"/>
        <v>120.82409308692677</v>
      </c>
      <c r="Q156" s="48"/>
      <c r="R156" s="48"/>
    </row>
    <row r="157" spans="4:18" s="8" customFormat="1" x14ac:dyDescent="0.45">
      <c r="D157" s="53">
        <f t="shared" si="12"/>
        <v>199</v>
      </c>
      <c r="F157" s="53" t="str">
        <f t="shared" si="13"/>
        <v xml:space="preserve"> , </v>
      </c>
      <c r="I157" s="57">
        <f t="shared" ca="1" si="14"/>
        <v>44131</v>
      </c>
      <c r="K157" s="58">
        <f t="shared" ca="1" si="15"/>
        <v>120.82409308692677</v>
      </c>
      <c r="Q157" s="50"/>
      <c r="R157" s="50"/>
    </row>
    <row r="158" spans="4:18" s="5" customFormat="1" x14ac:dyDescent="0.45">
      <c r="D158" s="53">
        <f t="shared" si="12"/>
        <v>199</v>
      </c>
      <c r="F158" s="53" t="str">
        <f t="shared" si="13"/>
        <v xml:space="preserve"> , </v>
      </c>
      <c r="I158" s="7">
        <f t="shared" ca="1" si="14"/>
        <v>44131</v>
      </c>
      <c r="K158" s="43">
        <f t="shared" ca="1" si="15"/>
        <v>120.82409308692677</v>
      </c>
      <c r="Q158" s="48"/>
      <c r="R158" s="48"/>
    </row>
    <row r="159" spans="4:18" s="8" customFormat="1" x14ac:dyDescent="0.45">
      <c r="D159" s="53">
        <f t="shared" si="12"/>
        <v>199</v>
      </c>
      <c r="F159" s="53" t="str">
        <f t="shared" si="13"/>
        <v xml:space="preserve"> , </v>
      </c>
      <c r="I159" s="57">
        <f t="shared" ca="1" si="14"/>
        <v>44131</v>
      </c>
      <c r="K159" s="58">
        <f t="shared" ca="1" si="15"/>
        <v>120.82409308692677</v>
      </c>
      <c r="Q159" s="50"/>
      <c r="R159" s="50"/>
    </row>
    <row r="160" spans="4:18" s="5" customFormat="1" x14ac:dyDescent="0.45">
      <c r="D160" s="53">
        <f t="shared" si="12"/>
        <v>199</v>
      </c>
      <c r="F160" s="53" t="str">
        <f t="shared" si="13"/>
        <v xml:space="preserve"> , </v>
      </c>
      <c r="I160" s="7">
        <f ca="1">TODAY()</f>
        <v>44131</v>
      </c>
      <c r="K160" s="43">
        <f t="shared" ca="1" si="15"/>
        <v>120.82409308692677</v>
      </c>
      <c r="Q160" s="48"/>
      <c r="R160" s="48"/>
    </row>
    <row r="161" spans="4:18" s="8" customFormat="1" x14ac:dyDescent="0.45">
      <c r="D161" s="53">
        <f t="shared" si="12"/>
        <v>199</v>
      </c>
      <c r="F161" s="53" t="str">
        <f t="shared" si="13"/>
        <v xml:space="preserve"> , </v>
      </c>
      <c r="I161" s="57">
        <f t="shared" ca="1" si="14"/>
        <v>44131</v>
      </c>
      <c r="K161" s="58">
        <f t="shared" ca="1" si="15"/>
        <v>120.82409308692677</v>
      </c>
      <c r="Q161" s="50"/>
      <c r="R161" s="50"/>
    </row>
    <row r="162" spans="4:18" s="5" customFormat="1" x14ac:dyDescent="0.45">
      <c r="D162" s="53">
        <f t="shared" si="12"/>
        <v>199</v>
      </c>
      <c r="F162" s="53" t="str">
        <f t="shared" si="13"/>
        <v xml:space="preserve"> , </v>
      </c>
      <c r="I162" s="7">
        <f t="shared" ca="1" si="14"/>
        <v>44131</v>
      </c>
      <c r="K162" s="43">
        <f t="shared" ca="1" si="15"/>
        <v>120.82409308692677</v>
      </c>
      <c r="Q162" s="48"/>
      <c r="R162" s="48"/>
    </row>
    <row r="163" spans="4:18" s="8" customFormat="1" x14ac:dyDescent="0.45">
      <c r="D163" s="53">
        <f t="shared" si="12"/>
        <v>199</v>
      </c>
      <c r="F163" s="53" t="str">
        <f t="shared" si="13"/>
        <v xml:space="preserve"> , </v>
      </c>
      <c r="I163" s="57">
        <f t="shared" ca="1" si="14"/>
        <v>44131</v>
      </c>
      <c r="K163" s="58">
        <f t="shared" ca="1" si="15"/>
        <v>120.82409308692677</v>
      </c>
      <c r="Q163" s="50"/>
      <c r="R163" s="50"/>
    </row>
    <row r="164" spans="4:18" s="5" customFormat="1" x14ac:dyDescent="0.45">
      <c r="D164" s="53">
        <f t="shared" si="12"/>
        <v>199</v>
      </c>
      <c r="F164" s="53" t="str">
        <f t="shared" si="13"/>
        <v xml:space="preserve"> , </v>
      </c>
      <c r="I164" s="7">
        <f t="shared" ca="1" si="14"/>
        <v>44131</v>
      </c>
      <c r="K164" s="43">
        <f t="shared" ca="1" si="15"/>
        <v>120.82409308692677</v>
      </c>
      <c r="Q164" s="48"/>
      <c r="R164" s="48"/>
    </row>
    <row r="165" spans="4:18" s="8" customFormat="1" x14ac:dyDescent="0.45">
      <c r="D165" s="53">
        <f t="shared" si="12"/>
        <v>199</v>
      </c>
      <c r="F165" s="53" t="str">
        <f t="shared" si="13"/>
        <v xml:space="preserve"> , </v>
      </c>
      <c r="I165" s="57">
        <f t="shared" ca="1" si="14"/>
        <v>44131</v>
      </c>
      <c r="K165" s="58">
        <f ca="1">(I165-J165)/365.25</f>
        <v>120.82409308692677</v>
      </c>
      <c r="Q165" s="50"/>
      <c r="R165" s="50"/>
    </row>
    <row r="166" spans="4:18" s="5" customFormat="1" x14ac:dyDescent="0.45">
      <c r="D166" s="53">
        <f t="shared" si="12"/>
        <v>199</v>
      </c>
      <c r="F166" s="53" t="str">
        <f t="shared" si="13"/>
        <v xml:space="preserve"> , </v>
      </c>
      <c r="I166" s="7">
        <f t="shared" ca="1" si="14"/>
        <v>44131</v>
      </c>
      <c r="K166" s="43">
        <f t="shared" ref="K166:K179" ca="1" si="16">(I166-J166)/365.25</f>
        <v>120.82409308692677</v>
      </c>
      <c r="Q166" s="48"/>
      <c r="R166" s="48"/>
    </row>
    <row r="167" spans="4:18" s="8" customFormat="1" x14ac:dyDescent="0.45">
      <c r="D167" s="53">
        <f t="shared" si="12"/>
        <v>199</v>
      </c>
      <c r="F167" s="53" t="str">
        <f t="shared" si="13"/>
        <v xml:space="preserve"> , </v>
      </c>
      <c r="I167" s="57">
        <f t="shared" ca="1" si="14"/>
        <v>44131</v>
      </c>
      <c r="K167" s="58">
        <f t="shared" ca="1" si="16"/>
        <v>120.82409308692677</v>
      </c>
      <c r="Q167" s="50"/>
      <c r="R167" s="50"/>
    </row>
    <row r="168" spans="4:18" s="5" customFormat="1" x14ac:dyDescent="0.45">
      <c r="D168" s="53">
        <f t="shared" si="12"/>
        <v>199</v>
      </c>
      <c r="F168" s="53" t="str">
        <f t="shared" si="13"/>
        <v xml:space="preserve"> , </v>
      </c>
      <c r="I168" s="7">
        <f t="shared" ca="1" si="14"/>
        <v>44131</v>
      </c>
      <c r="K168" s="43">
        <f t="shared" ca="1" si="16"/>
        <v>120.82409308692677</v>
      </c>
      <c r="Q168" s="48"/>
      <c r="R168" s="48"/>
    </row>
    <row r="169" spans="4:18" s="8" customFormat="1" x14ac:dyDescent="0.45">
      <c r="D169" s="53">
        <f t="shared" si="12"/>
        <v>199</v>
      </c>
      <c r="F169" s="53" t="str">
        <f t="shared" si="13"/>
        <v xml:space="preserve"> , </v>
      </c>
      <c r="I169" s="57">
        <f t="shared" ca="1" si="14"/>
        <v>44131</v>
      </c>
      <c r="K169" s="58">
        <f t="shared" ca="1" si="16"/>
        <v>120.82409308692677</v>
      </c>
      <c r="Q169" s="50"/>
      <c r="R169" s="50"/>
    </row>
    <row r="170" spans="4:18" s="5" customFormat="1" x14ac:dyDescent="0.45">
      <c r="D170" s="53">
        <f t="shared" si="12"/>
        <v>199</v>
      </c>
      <c r="F170" s="53" t="str">
        <f t="shared" si="13"/>
        <v xml:space="preserve"> , </v>
      </c>
      <c r="I170" s="7">
        <f t="shared" ca="1" si="14"/>
        <v>44131</v>
      </c>
      <c r="K170" s="43">
        <f t="shared" ca="1" si="16"/>
        <v>120.82409308692677</v>
      </c>
      <c r="Q170" s="48"/>
      <c r="R170" s="48"/>
    </row>
    <row r="171" spans="4:18" s="8" customFormat="1" x14ac:dyDescent="0.45">
      <c r="D171" s="53">
        <f t="shared" si="12"/>
        <v>199</v>
      </c>
      <c r="F171" s="53" t="str">
        <f t="shared" si="13"/>
        <v xml:space="preserve"> , </v>
      </c>
      <c r="I171" s="57">
        <f t="shared" ca="1" si="14"/>
        <v>44131</v>
      </c>
      <c r="K171" s="58">
        <f t="shared" ca="1" si="16"/>
        <v>120.82409308692677</v>
      </c>
      <c r="Q171" s="50"/>
      <c r="R171" s="50"/>
    </row>
    <row r="172" spans="4:18" s="5" customFormat="1" x14ac:dyDescent="0.45">
      <c r="D172" s="53">
        <f t="shared" si="12"/>
        <v>199</v>
      </c>
      <c r="F172" s="53" t="str">
        <f t="shared" si="13"/>
        <v xml:space="preserve"> , </v>
      </c>
      <c r="I172" s="7">
        <f t="shared" ca="1" si="14"/>
        <v>44131</v>
      </c>
      <c r="K172" s="43">
        <f t="shared" ca="1" si="16"/>
        <v>120.82409308692677</v>
      </c>
      <c r="Q172" s="48"/>
      <c r="R172" s="48"/>
    </row>
    <row r="173" spans="4:18" s="8" customFormat="1" x14ac:dyDescent="0.45">
      <c r="D173" s="53">
        <f t="shared" si="12"/>
        <v>199</v>
      </c>
      <c r="F173" s="53" t="str">
        <f t="shared" si="13"/>
        <v xml:space="preserve"> , </v>
      </c>
      <c r="I173" s="57">
        <f t="shared" ca="1" si="14"/>
        <v>44131</v>
      </c>
      <c r="K173" s="58">
        <f t="shared" ca="1" si="16"/>
        <v>120.82409308692677</v>
      </c>
      <c r="Q173" s="50"/>
      <c r="R173" s="50"/>
    </row>
    <row r="174" spans="4:18" s="5" customFormat="1" x14ac:dyDescent="0.45">
      <c r="D174" s="53">
        <f t="shared" si="12"/>
        <v>199</v>
      </c>
      <c r="F174" s="53" t="str">
        <f t="shared" si="13"/>
        <v xml:space="preserve"> , </v>
      </c>
      <c r="I174" s="7">
        <f t="shared" ca="1" si="14"/>
        <v>44131</v>
      </c>
      <c r="K174" s="43">
        <f t="shared" ca="1" si="16"/>
        <v>120.82409308692677</v>
      </c>
      <c r="Q174" s="48"/>
      <c r="R174" s="48"/>
    </row>
    <row r="175" spans="4:18" s="8" customFormat="1" x14ac:dyDescent="0.45">
      <c r="D175" s="53">
        <f t="shared" si="12"/>
        <v>199</v>
      </c>
      <c r="F175" s="53" t="str">
        <f t="shared" si="13"/>
        <v xml:space="preserve"> , </v>
      </c>
      <c r="I175" s="57">
        <f ca="1">TODAY()</f>
        <v>44131</v>
      </c>
      <c r="K175" s="58">
        <f t="shared" ca="1" si="16"/>
        <v>120.82409308692677</v>
      </c>
      <c r="Q175" s="50"/>
      <c r="R175" s="50"/>
    </row>
    <row r="176" spans="4:18" s="5" customFormat="1" x14ac:dyDescent="0.45">
      <c r="D176" s="53">
        <f t="shared" si="12"/>
        <v>199</v>
      </c>
      <c r="F176" s="53" t="str">
        <f t="shared" si="13"/>
        <v xml:space="preserve"> , </v>
      </c>
      <c r="I176" s="7">
        <f t="shared" ref="I176:I200" ca="1" si="17">TODAY()</f>
        <v>44131</v>
      </c>
      <c r="K176" s="43">
        <f t="shared" ca="1" si="16"/>
        <v>120.82409308692677</v>
      </c>
      <c r="Q176" s="48"/>
      <c r="R176" s="48"/>
    </row>
    <row r="177" spans="4:18" s="8" customFormat="1" x14ac:dyDescent="0.45">
      <c r="D177" s="53">
        <f t="shared" si="12"/>
        <v>199</v>
      </c>
      <c r="F177" s="53" t="str">
        <f t="shared" si="13"/>
        <v xml:space="preserve"> , </v>
      </c>
      <c r="I177" s="57">
        <f t="shared" ca="1" si="17"/>
        <v>44131</v>
      </c>
      <c r="K177" s="58">
        <f t="shared" ca="1" si="16"/>
        <v>120.82409308692677</v>
      </c>
      <c r="Q177" s="50"/>
      <c r="R177" s="50"/>
    </row>
    <row r="178" spans="4:18" s="5" customFormat="1" x14ac:dyDescent="0.45">
      <c r="D178" s="53">
        <f t="shared" si="12"/>
        <v>199</v>
      </c>
      <c r="F178" s="53" t="str">
        <f t="shared" si="13"/>
        <v xml:space="preserve"> , </v>
      </c>
      <c r="I178" s="7">
        <f t="shared" ca="1" si="17"/>
        <v>44131</v>
      </c>
      <c r="K178" s="43">
        <f t="shared" ca="1" si="16"/>
        <v>120.82409308692677</v>
      </c>
      <c r="Q178" s="48"/>
      <c r="R178" s="48"/>
    </row>
    <row r="179" spans="4:18" s="8" customFormat="1" x14ac:dyDescent="0.45">
      <c r="D179" s="53">
        <f t="shared" si="12"/>
        <v>199</v>
      </c>
      <c r="F179" s="53" t="str">
        <f t="shared" si="13"/>
        <v xml:space="preserve"> , </v>
      </c>
      <c r="I179" s="57">
        <f t="shared" ca="1" si="17"/>
        <v>44131</v>
      </c>
      <c r="K179" s="58">
        <f t="shared" ca="1" si="16"/>
        <v>120.82409308692677</v>
      </c>
      <c r="Q179" s="50"/>
      <c r="R179" s="50"/>
    </row>
    <row r="180" spans="4:18" s="5" customFormat="1" x14ac:dyDescent="0.45">
      <c r="D180" s="53">
        <f t="shared" si="12"/>
        <v>199</v>
      </c>
      <c r="F180" s="53" t="str">
        <f t="shared" si="13"/>
        <v xml:space="preserve"> , </v>
      </c>
      <c r="I180" s="7">
        <f t="shared" ca="1" si="17"/>
        <v>44131</v>
      </c>
      <c r="K180" s="43">
        <f ca="1">(I180-J180)/365.25</f>
        <v>120.82409308692677</v>
      </c>
      <c r="Q180" s="48"/>
      <c r="R180" s="48"/>
    </row>
    <row r="181" spans="4:18" s="8" customFormat="1" x14ac:dyDescent="0.45">
      <c r="D181" s="53">
        <f t="shared" si="12"/>
        <v>199</v>
      </c>
      <c r="F181" s="53" t="str">
        <f t="shared" si="13"/>
        <v xml:space="preserve"> , </v>
      </c>
      <c r="I181" s="57">
        <f t="shared" ca="1" si="17"/>
        <v>44131</v>
      </c>
      <c r="K181" s="58">
        <f t="shared" ref="K181:K200" ca="1" si="18">(I181-J181)/365.25</f>
        <v>120.82409308692677</v>
      </c>
      <c r="Q181" s="50"/>
      <c r="R181" s="50"/>
    </row>
    <row r="182" spans="4:18" s="5" customFormat="1" x14ac:dyDescent="0.45">
      <c r="D182" s="53">
        <f t="shared" si="12"/>
        <v>199</v>
      </c>
      <c r="F182" s="53" t="str">
        <f>CONCATENATE(G182," , ",H182)</f>
        <v xml:space="preserve"> , </v>
      </c>
      <c r="I182" s="7">
        <f t="shared" ca="1" si="17"/>
        <v>44131</v>
      </c>
      <c r="K182" s="43">
        <f t="shared" ca="1" si="18"/>
        <v>120.82409308692677</v>
      </c>
      <c r="Q182" s="48"/>
      <c r="R182" s="48"/>
    </row>
    <row r="183" spans="4:18" s="8" customFormat="1" x14ac:dyDescent="0.45">
      <c r="D183" s="53">
        <f t="shared" si="12"/>
        <v>199</v>
      </c>
      <c r="F183" s="53" t="str">
        <f t="shared" ref="F183:F200" si="19">CONCATENATE(G183," , ",H183)</f>
        <v xml:space="preserve"> , </v>
      </c>
      <c r="I183" s="57">
        <f t="shared" ca="1" si="17"/>
        <v>44131</v>
      </c>
      <c r="K183" s="58">
        <f t="shared" ca="1" si="18"/>
        <v>120.82409308692677</v>
      </c>
      <c r="Q183" s="50"/>
      <c r="R183" s="50"/>
    </row>
    <row r="184" spans="4:18" s="5" customFormat="1" x14ac:dyDescent="0.45">
      <c r="D184" s="53">
        <f t="shared" si="12"/>
        <v>199</v>
      </c>
      <c r="F184" s="53" t="str">
        <f t="shared" si="19"/>
        <v xml:space="preserve"> , </v>
      </c>
      <c r="I184" s="7">
        <f t="shared" ca="1" si="17"/>
        <v>44131</v>
      </c>
      <c r="K184" s="43">
        <f t="shared" ca="1" si="18"/>
        <v>120.82409308692677</v>
      </c>
      <c r="Q184" s="48"/>
      <c r="R184" s="48"/>
    </row>
    <row r="185" spans="4:18" s="8" customFormat="1" x14ac:dyDescent="0.45">
      <c r="D185" s="53">
        <f t="shared" si="12"/>
        <v>199</v>
      </c>
      <c r="F185" s="53" t="str">
        <f t="shared" si="19"/>
        <v xml:space="preserve"> , </v>
      </c>
      <c r="I185" s="57">
        <f t="shared" ca="1" si="17"/>
        <v>44131</v>
      </c>
      <c r="K185" s="58">
        <f t="shared" ca="1" si="18"/>
        <v>120.82409308692677</v>
      </c>
      <c r="Q185" s="50"/>
      <c r="R185" s="50"/>
    </row>
    <row r="186" spans="4:18" s="5" customFormat="1" x14ac:dyDescent="0.45">
      <c r="D186" s="53">
        <f t="shared" si="12"/>
        <v>199</v>
      </c>
      <c r="F186" s="53" t="str">
        <f t="shared" si="19"/>
        <v xml:space="preserve"> , </v>
      </c>
      <c r="I186" s="7">
        <f t="shared" ca="1" si="17"/>
        <v>44131</v>
      </c>
      <c r="K186" s="43">
        <f t="shared" ca="1" si="18"/>
        <v>120.82409308692677</v>
      </c>
      <c r="Q186" s="48"/>
      <c r="R186" s="48"/>
    </row>
    <row r="187" spans="4:18" s="8" customFormat="1" x14ac:dyDescent="0.45">
      <c r="D187" s="53">
        <f t="shared" si="12"/>
        <v>199</v>
      </c>
      <c r="F187" s="53" t="str">
        <f t="shared" si="19"/>
        <v xml:space="preserve"> , </v>
      </c>
      <c r="I187" s="57">
        <f t="shared" ca="1" si="17"/>
        <v>44131</v>
      </c>
      <c r="K187" s="58">
        <f t="shared" ca="1" si="18"/>
        <v>120.82409308692677</v>
      </c>
      <c r="Q187" s="50"/>
      <c r="R187" s="50"/>
    </row>
    <row r="188" spans="4:18" s="5" customFormat="1" x14ac:dyDescent="0.45">
      <c r="D188" s="53">
        <f t="shared" si="12"/>
        <v>199</v>
      </c>
      <c r="F188" s="53" t="str">
        <f t="shared" si="19"/>
        <v xml:space="preserve"> , </v>
      </c>
      <c r="I188" s="7">
        <f t="shared" ca="1" si="17"/>
        <v>44131</v>
      </c>
      <c r="K188" s="43">
        <f t="shared" ca="1" si="18"/>
        <v>120.82409308692677</v>
      </c>
      <c r="Q188" s="48"/>
      <c r="R188" s="48"/>
    </row>
    <row r="189" spans="4:18" s="8" customFormat="1" x14ac:dyDescent="0.45">
      <c r="D189" s="53">
        <f t="shared" si="12"/>
        <v>199</v>
      </c>
      <c r="F189" s="53" t="str">
        <f t="shared" si="19"/>
        <v xml:space="preserve"> , </v>
      </c>
      <c r="I189" s="57">
        <f t="shared" ca="1" si="17"/>
        <v>44131</v>
      </c>
      <c r="K189" s="58">
        <f t="shared" ca="1" si="18"/>
        <v>120.82409308692677</v>
      </c>
      <c r="Q189" s="50"/>
      <c r="R189" s="50"/>
    </row>
    <row r="190" spans="4:18" s="5" customFormat="1" x14ac:dyDescent="0.45">
      <c r="D190" s="53">
        <f t="shared" si="12"/>
        <v>199</v>
      </c>
      <c r="F190" s="53" t="str">
        <f t="shared" si="19"/>
        <v xml:space="preserve"> , </v>
      </c>
      <c r="I190" s="7">
        <f t="shared" ca="1" si="17"/>
        <v>44131</v>
      </c>
      <c r="K190" s="43">
        <f t="shared" ca="1" si="18"/>
        <v>120.82409308692677</v>
      </c>
      <c r="Q190" s="48"/>
      <c r="R190" s="48"/>
    </row>
    <row r="191" spans="4:18" s="8" customFormat="1" x14ac:dyDescent="0.45">
      <c r="D191" s="53">
        <f t="shared" si="12"/>
        <v>199</v>
      </c>
      <c r="F191" s="53" t="str">
        <f t="shared" si="19"/>
        <v xml:space="preserve"> , </v>
      </c>
      <c r="I191" s="57">
        <f t="shared" ca="1" si="17"/>
        <v>44131</v>
      </c>
      <c r="K191" s="58">
        <f t="shared" ca="1" si="18"/>
        <v>120.82409308692677</v>
      </c>
      <c r="Q191" s="50"/>
      <c r="R191" s="50"/>
    </row>
    <row r="192" spans="4:18" s="5" customFormat="1" x14ac:dyDescent="0.45">
      <c r="D192" s="53">
        <f t="shared" si="12"/>
        <v>199</v>
      </c>
      <c r="F192" s="53" t="str">
        <f t="shared" si="19"/>
        <v xml:space="preserve"> , </v>
      </c>
      <c r="I192" s="7">
        <f t="shared" ca="1" si="17"/>
        <v>44131</v>
      </c>
      <c r="K192" s="43">
        <f t="shared" ca="1" si="18"/>
        <v>120.82409308692677</v>
      </c>
      <c r="Q192" s="48"/>
      <c r="R192" s="48"/>
    </row>
    <row r="193" spans="1:36" s="8" customFormat="1" x14ac:dyDescent="0.45">
      <c r="D193" s="53">
        <f t="shared" si="12"/>
        <v>199</v>
      </c>
      <c r="F193" s="53" t="str">
        <f t="shared" si="19"/>
        <v xml:space="preserve"> , </v>
      </c>
      <c r="I193" s="57">
        <f t="shared" ca="1" si="17"/>
        <v>44131</v>
      </c>
      <c r="K193" s="58">
        <f t="shared" ca="1" si="18"/>
        <v>120.82409308692677</v>
      </c>
      <c r="Q193" s="50"/>
      <c r="R193" s="50"/>
    </row>
    <row r="194" spans="1:36" s="5" customFormat="1" x14ac:dyDescent="0.45">
      <c r="D194" s="53">
        <f t="shared" ref="D194:D200" si="20">COUNTIF($F$2:$F$200,F195)</f>
        <v>199</v>
      </c>
      <c r="F194" s="53" t="str">
        <f t="shared" si="19"/>
        <v xml:space="preserve"> , </v>
      </c>
      <c r="I194" s="7">
        <f t="shared" ca="1" si="17"/>
        <v>44131</v>
      </c>
      <c r="K194" s="43">
        <f t="shared" ca="1" si="18"/>
        <v>120.82409308692677</v>
      </c>
      <c r="Q194" s="48"/>
      <c r="R194" s="48"/>
    </row>
    <row r="195" spans="1:36" s="8" customFormat="1" x14ac:dyDescent="0.45">
      <c r="D195" s="53">
        <f t="shared" si="20"/>
        <v>199</v>
      </c>
      <c r="F195" s="53" t="str">
        <f t="shared" si="19"/>
        <v xml:space="preserve"> , </v>
      </c>
      <c r="I195" s="57">
        <f t="shared" ca="1" si="17"/>
        <v>44131</v>
      </c>
      <c r="K195" s="58">
        <f t="shared" ca="1" si="18"/>
        <v>120.82409308692677</v>
      </c>
      <c r="Q195" s="50"/>
      <c r="R195" s="50"/>
    </row>
    <row r="196" spans="1:36" s="5" customFormat="1" x14ac:dyDescent="0.45">
      <c r="D196" s="53">
        <f t="shared" si="20"/>
        <v>199</v>
      </c>
      <c r="F196" s="53" t="str">
        <f t="shared" si="19"/>
        <v xml:space="preserve"> , </v>
      </c>
      <c r="I196" s="7">
        <f t="shared" ca="1" si="17"/>
        <v>44131</v>
      </c>
      <c r="K196" s="43">
        <f t="shared" ca="1" si="18"/>
        <v>120.82409308692677</v>
      </c>
      <c r="Q196" s="48"/>
      <c r="R196" s="48"/>
    </row>
    <row r="197" spans="1:36" s="8" customFormat="1" x14ac:dyDescent="0.45">
      <c r="D197" s="53">
        <f t="shared" si="20"/>
        <v>199</v>
      </c>
      <c r="F197" s="53" t="str">
        <f t="shared" si="19"/>
        <v xml:space="preserve"> , </v>
      </c>
      <c r="I197" s="57">
        <f t="shared" ca="1" si="17"/>
        <v>44131</v>
      </c>
      <c r="K197" s="58">
        <f t="shared" ca="1" si="18"/>
        <v>120.82409308692677</v>
      </c>
      <c r="Q197" s="50"/>
      <c r="R197" s="50"/>
    </row>
    <row r="198" spans="1:36" s="5" customFormat="1" x14ac:dyDescent="0.45">
      <c r="D198" s="53">
        <f t="shared" si="20"/>
        <v>199</v>
      </c>
      <c r="F198" s="53" t="str">
        <f t="shared" si="19"/>
        <v xml:space="preserve"> , </v>
      </c>
      <c r="I198" s="7">
        <f t="shared" ca="1" si="17"/>
        <v>44131</v>
      </c>
      <c r="K198" s="43">
        <f t="shared" ca="1" si="18"/>
        <v>120.82409308692677</v>
      </c>
      <c r="Q198" s="48"/>
      <c r="R198" s="48"/>
    </row>
    <row r="199" spans="1:36" s="8" customFormat="1" x14ac:dyDescent="0.45">
      <c r="D199" s="53">
        <f t="shared" si="20"/>
        <v>199</v>
      </c>
      <c r="F199" s="53" t="str">
        <f t="shared" si="19"/>
        <v xml:space="preserve"> , </v>
      </c>
      <c r="I199" s="57">
        <f t="shared" ca="1" si="17"/>
        <v>44131</v>
      </c>
      <c r="K199" s="58">
        <f t="shared" ca="1" si="18"/>
        <v>120.82409308692677</v>
      </c>
      <c r="Q199" s="50"/>
      <c r="R199" s="50"/>
    </row>
    <row r="200" spans="1:36" s="5" customFormat="1" x14ac:dyDescent="0.45">
      <c r="D200" s="53">
        <f t="shared" si="20"/>
        <v>0</v>
      </c>
      <c r="F200" s="53" t="str">
        <f t="shared" si="19"/>
        <v xml:space="preserve"> , </v>
      </c>
      <c r="I200" s="7">
        <f t="shared" ca="1" si="17"/>
        <v>44131</v>
      </c>
      <c r="K200" s="43">
        <f t="shared" ca="1" si="18"/>
        <v>120.82409308692677</v>
      </c>
      <c r="Q200" s="48"/>
      <c r="R200" s="48"/>
    </row>
    <row r="201" spans="1:36" s="11" customFormat="1" x14ac:dyDescent="0.45">
      <c r="A201" s="10" t="s">
        <v>249</v>
      </c>
      <c r="K201" s="44"/>
      <c r="Q201" s="51"/>
      <c r="R201" s="51"/>
    </row>
    <row r="202" spans="1:36" s="6" customFormat="1" x14ac:dyDescent="0.45">
      <c r="K202" s="45"/>
      <c r="Q202" s="52"/>
      <c r="R202" s="52"/>
    </row>
    <row r="203" spans="1:36" s="6" customFormat="1" x14ac:dyDescent="0.45">
      <c r="A203" s="6">
        <f>COUNTIF(A2:A200,"&gt;0")</f>
        <v>0</v>
      </c>
      <c r="B203" s="6">
        <f>COUNTIF(B2:B200, "=Sunday")</f>
        <v>0</v>
      </c>
      <c r="C203" s="6">
        <f>COUNTIF(C2:C200,"*Block A*")</f>
        <v>0</v>
      </c>
      <c r="K203" s="45">
        <f ca="1">COUNTIFS(K2:K200,"&gt;0",K2:K200,"&lt;13")</f>
        <v>0</v>
      </c>
      <c r="L203" s="6">
        <f>COUNTIF(L2:L200,"W")</f>
        <v>0</v>
      </c>
      <c r="M203" s="6">
        <f>COUNTIF(M2:M200,"M")</f>
        <v>0</v>
      </c>
      <c r="N203" s="6">
        <f>COUNTIF(N2:N200,"Alachua")</f>
        <v>0</v>
      </c>
      <c r="O203" s="6">
        <f>COUNTIF(O2:O200,"NW")</f>
        <v>0</v>
      </c>
      <c r="P203" s="6">
        <f>COUNTIF(P2:P200, "ASO - A")</f>
        <v>0</v>
      </c>
      <c r="Q203" s="52" t="e">
        <f>AVERAGE(Q2:Q200)</f>
        <v>#DIV/0!</v>
      </c>
      <c r="R203" s="52" t="e">
        <f>AVERAGE(R2:R200)</f>
        <v>#DIV/0!</v>
      </c>
      <c r="S203" s="6">
        <f>COUNTIF(S2:S200, "Armed Disturbance")</f>
        <v>0</v>
      </c>
      <c r="T203" s="6">
        <f>COUNTIF(T2:T200, "Armed Disturbance")</f>
        <v>0</v>
      </c>
      <c r="U203" s="6">
        <f>COUNTIF(U2:U200,"Y")</f>
        <v>0</v>
      </c>
      <c r="V203" s="6">
        <f>COUNTIF(V2:V200,"Y")</f>
        <v>0</v>
      </c>
      <c r="W203" s="6">
        <f>COUNTIF(W2:W200,"Y")</f>
        <v>0</v>
      </c>
      <c r="Y203" s="6">
        <f>COUNTIF(X2:Y200, "anxiety")</f>
        <v>0</v>
      </c>
      <c r="Z203" s="6">
        <f>COUNTIF(Z2:Z200, "Y")</f>
        <v>0</v>
      </c>
      <c r="AA203" s="6">
        <f>COUNTIF(AA2:AA200, "Y")</f>
        <v>0</v>
      </c>
      <c r="AC203" s="6">
        <f>COUNTIF(AC2:AC200,"Y")</f>
        <v>0</v>
      </c>
      <c r="AD203" s="6">
        <f>COUNTIF(AD2:AD200,"Y")</f>
        <v>0</v>
      </c>
      <c r="AE203" s="6">
        <f>COUNTIF(AE2:AE200,"Y")</f>
        <v>0</v>
      </c>
      <c r="AF203" s="6">
        <f>COUNTIF(AF2:AF200,"N/A")</f>
        <v>0</v>
      </c>
      <c r="AG203" s="6">
        <f>COUNTIF(AG2:AG200,"Meridian")</f>
        <v>0</v>
      </c>
      <c r="AH203" s="6">
        <f>COUNTIF(AH2:AH200,"Y")</f>
        <v>0</v>
      </c>
      <c r="AI203" s="6">
        <f>COUNTIF(AI2:AI200,"Y")</f>
        <v>0</v>
      </c>
      <c r="AJ203" s="6">
        <f>COUNTIF(AJ2:AJ200,"Y")</f>
        <v>0</v>
      </c>
    </row>
    <row r="204" spans="1:36" s="6" customFormat="1" x14ac:dyDescent="0.45">
      <c r="B204" s="6">
        <f>COUNTIF(B4:B201, "=Monday")</f>
        <v>0</v>
      </c>
      <c r="C204" s="6">
        <f>COUNTIF(C2:C200,"*Block B*")</f>
        <v>0</v>
      </c>
      <c r="K204" s="45">
        <f ca="1">COUNTIFS(K2:K200,"&gt;12",K2:K200,"&lt;18")</f>
        <v>0</v>
      </c>
      <c r="L204" s="6">
        <f>COUNTIF(L2:L200,"B")</f>
        <v>0</v>
      </c>
      <c r="M204" s="6">
        <f>COUNTIF(M2:M200,"F")</f>
        <v>0</v>
      </c>
      <c r="N204" s="6">
        <f>COUNTIF(N2:N200,"Archer")</f>
        <v>0</v>
      </c>
      <c r="O204" s="6">
        <f>COUNTIF(O2:O200,"SW")</f>
        <v>0</v>
      </c>
      <c r="P204" s="6">
        <f>COUNTIF(P2:P200, "ASO - B")</f>
        <v>0</v>
      </c>
      <c r="Q204" s="52"/>
      <c r="R204" s="52"/>
      <c r="S204" s="6">
        <f>COUNTIF(S2:S200, "Assist Citizen")</f>
        <v>0</v>
      </c>
      <c r="T204" s="6">
        <f>COUNTIF(T2:T200, "Assist Citizen")</f>
        <v>0</v>
      </c>
      <c r="U204" s="6">
        <f>COUNTIF(U2:U200,"N")</f>
        <v>0</v>
      </c>
      <c r="V204" s="6">
        <f>COUNTIF(V2:V200,"N")</f>
        <v>0</v>
      </c>
      <c r="W204" s="6">
        <f>COUNTIF(W2:W200,"n")</f>
        <v>0</v>
      </c>
      <c r="Y204" s="6">
        <f>COUNTIF(X2:Y200, "Bipolar")</f>
        <v>0</v>
      </c>
      <c r="Z204" s="6">
        <f>COUNTIF(Z2:Z200, "N")</f>
        <v>0</v>
      </c>
      <c r="AA204" s="6">
        <f>COUNTIF(AA2:AA200, "N")</f>
        <v>0</v>
      </c>
      <c r="AC204" s="6">
        <f>COUNTIF(AC2:AC200,"N")</f>
        <v>0</v>
      </c>
      <c r="AD204" s="6">
        <f>COUNTIF(AD2:AD200,"N")</f>
        <v>0</v>
      </c>
      <c r="AE204" s="6">
        <f>COUNTIF(AE2:AE200,"N")</f>
        <v>0</v>
      </c>
      <c r="AF204" s="6">
        <f>COUNTIF(AF2:AF200,"BA")</f>
        <v>0</v>
      </c>
      <c r="AG204" s="6">
        <f>COUNTIF(AG2:AG200,"NFRMC")</f>
        <v>0</v>
      </c>
      <c r="AH204" s="6">
        <f>COUNTIF(AH2:AH200,"N")</f>
        <v>0</v>
      </c>
      <c r="AI204" s="6">
        <f>COUNTIF(AI2:AI200,"N")</f>
        <v>0</v>
      </c>
      <c r="AJ204" s="6">
        <f>COUNTIF(AJ2:AJ200,"N")</f>
        <v>0</v>
      </c>
    </row>
    <row r="205" spans="1:36" s="6" customFormat="1" x14ac:dyDescent="0.45">
      <c r="B205" s="6">
        <f>COUNTIF(B4:B201, "=Tuesday")</f>
        <v>0</v>
      </c>
      <c r="C205" s="6">
        <f>COUNTIF(C2:C200,"*Block C*")</f>
        <v>0</v>
      </c>
      <c r="K205" s="45">
        <f ca="1">COUNTIFS(K2:K200,"&gt;17",K2:K200,"&lt;26")</f>
        <v>0</v>
      </c>
      <c r="L205" s="6">
        <f>COUNTIF(L2:L200,"A")</f>
        <v>0</v>
      </c>
      <c r="M205" s="6">
        <f>COUNTIF(M2:M200,"Other")</f>
        <v>0</v>
      </c>
      <c r="N205" s="6">
        <f>COUNTIF(N2:N200,"Gainesville")</f>
        <v>0</v>
      </c>
      <c r="O205" s="6">
        <f>COUNTIF(O2:O200,"SE")</f>
        <v>0</v>
      </c>
      <c r="P205" s="6">
        <f>COUNTIF(P2:P200, "ASO - C")</f>
        <v>0</v>
      </c>
      <c r="Q205" s="52"/>
      <c r="R205" s="52"/>
      <c r="S205" s="6">
        <f>COUNTIF(S2:S200, "Baker Act")</f>
        <v>0</v>
      </c>
      <c r="T205" s="6">
        <f>COUNTIF(T2:T200, "Baker Act")</f>
        <v>0</v>
      </c>
      <c r="U205" s="6">
        <f>COUNTIF(U2:U200,"Unknown")</f>
        <v>0</v>
      </c>
      <c r="V205" s="6">
        <f>COUNTIF(V2:V200,"Unknown")</f>
        <v>0</v>
      </c>
      <c r="W205" s="6">
        <f>COUNTIF(W2:W200,"unknown")</f>
        <v>0</v>
      </c>
      <c r="Y205" s="6">
        <f>COUNTIF(X2:Y200, "Depressive")</f>
        <v>0</v>
      </c>
      <c r="Z205" s="6">
        <f>COUNTIF(Z2:Z200, "Unknown")</f>
        <v>0</v>
      </c>
      <c r="AA205" s="6">
        <f>COUNTIF(AA2:AA200, "Unknown")</f>
        <v>0</v>
      </c>
      <c r="AC205" s="6">
        <f>COUNTIF(AC2:AC200,"Unknown")</f>
        <v>0</v>
      </c>
      <c r="AD205" s="6">
        <f>COUNTIF(AD2:AD200,"Unknown")</f>
        <v>0</v>
      </c>
      <c r="AE205" s="6">
        <f>COUNTIF(AE2:AE200,"Unknown")</f>
        <v>0</v>
      </c>
      <c r="AF205" s="6">
        <f>COUNTIF(AF2:AF200,"Medical")</f>
        <v>0</v>
      </c>
      <c r="AG205" s="6">
        <f>COUNTIF(AG2:AG200,"Shands")</f>
        <v>0</v>
      </c>
      <c r="AH205" s="6">
        <f>COUNTIF(AH2:AH200,"Unknown")</f>
        <v>0</v>
      </c>
      <c r="AI205" s="6">
        <f>COUNTIF(AI2:AI200,"Unknown")</f>
        <v>0</v>
      </c>
      <c r="AJ205" s="6">
        <f>COUNTIF(AJ2:AJ200,"Unknown")</f>
        <v>0</v>
      </c>
    </row>
    <row r="206" spans="1:36" s="6" customFormat="1" x14ac:dyDescent="0.45">
      <c r="B206" s="6">
        <f>COUNTIF(B4:B201, "=Wednesday")</f>
        <v>0</v>
      </c>
      <c r="C206" s="6">
        <f>COUNTIF(C2:C200,"*Block D*")</f>
        <v>0</v>
      </c>
      <c r="K206" s="45">
        <f ca="1">COUNTIFS(K2:K200,"&gt;25",K2:K200,"&lt;41")</f>
        <v>0</v>
      </c>
      <c r="L206" s="6">
        <f>COUNTIF(L2:L200,"H")</f>
        <v>0</v>
      </c>
      <c r="N206" s="6">
        <f>COUNTIF(N2:N200,"Hawthorne")</f>
        <v>0</v>
      </c>
      <c r="O206" s="6">
        <f>COUNTIF(O2:O200,"NE")</f>
        <v>0</v>
      </c>
      <c r="P206" s="6">
        <f>COUNTIF(P2:P200, "ASO - D")</f>
        <v>0</v>
      </c>
      <c r="Q206" s="52"/>
      <c r="R206" s="52"/>
      <c r="S206" s="6">
        <f>COUNTIF(S2:S200, "Battery")</f>
        <v>0</v>
      </c>
      <c r="T206" s="6">
        <f>COUNTIF(T2:T200, "Battery")</f>
        <v>0</v>
      </c>
      <c r="Y206" s="6">
        <f>COUNTIF(X2:Y200, "Dissociative")</f>
        <v>0</v>
      </c>
      <c r="AF206" s="6">
        <f>COUNTIF(AF2:AF200,"Voluntary")</f>
        <v>0</v>
      </c>
      <c r="AG206" s="6">
        <f>COUNTIF(AG2:AG200,"VA")</f>
        <v>0</v>
      </c>
    </row>
    <row r="207" spans="1:36" s="6" customFormat="1" x14ac:dyDescent="0.45">
      <c r="B207" s="6">
        <f>COUNTIF(B4:B201, "=Thursday")</f>
        <v>0</v>
      </c>
      <c r="C207" s="6">
        <f>COUNTIF(C2:C200,"*Block E*")</f>
        <v>0</v>
      </c>
      <c r="K207" s="45">
        <f ca="1">COUNTIFS(K2:K200,"&gt;40",K2:K200,"&lt;61")</f>
        <v>0</v>
      </c>
      <c r="L207" s="6">
        <f>COUNTIF(L2:L200,"O")</f>
        <v>0</v>
      </c>
      <c r="N207" s="6">
        <f>COUNTIF(N2:N200,"High Springs")</f>
        <v>0</v>
      </c>
      <c r="P207" s="6">
        <f>COUNTIF(P2:P200, "ASO - E")</f>
        <v>0</v>
      </c>
      <c r="Q207" s="52"/>
      <c r="R207" s="52"/>
      <c r="S207" s="6">
        <f>COUNTIF(S2:S200, "Burglary")</f>
        <v>0</v>
      </c>
      <c r="T207" s="6">
        <f>COUNTIF(T2:T200, "Burglary")</f>
        <v>0</v>
      </c>
      <c r="Y207" s="6">
        <f>COUNTIF(X2:Y200, "Obsessive")</f>
        <v>0</v>
      </c>
      <c r="AG207" s="6">
        <f>COUNTIF(AG2:AG200,"Vista")</f>
        <v>0</v>
      </c>
    </row>
    <row r="208" spans="1:36" s="6" customFormat="1" x14ac:dyDescent="0.45">
      <c r="B208" s="6">
        <f>COUNTIF(B4:B201, "=Friday")</f>
        <v>0</v>
      </c>
      <c r="C208" s="6">
        <f>COUNTIF(C2:C200,"*Block F*")</f>
        <v>0</v>
      </c>
      <c r="K208" s="45">
        <f ca="1">COUNTIFS(K2:K200,"&gt;60",K2:K200,"&lt;81")</f>
        <v>0</v>
      </c>
      <c r="N208" s="6">
        <f>COUNTIF(N2:N200,"Jonesville")</f>
        <v>0</v>
      </c>
      <c r="P208" s="6">
        <f>COUNTIF(P2:P200, "ASO - F")</f>
        <v>0</v>
      </c>
      <c r="Q208" s="52"/>
      <c r="R208" s="52"/>
      <c r="S208" s="6">
        <f>COUNTIF(S2:S200, "Disturbance")</f>
        <v>0</v>
      </c>
      <c r="T208" s="6">
        <f>COUNTIF(T2:T200, "Disturbance")</f>
        <v>0</v>
      </c>
      <c r="Y208" s="6">
        <f>COUNTIF(X2:Y200, "Other")</f>
        <v>0</v>
      </c>
    </row>
    <row r="209" spans="2:25" s="6" customFormat="1" x14ac:dyDescent="0.45">
      <c r="B209" s="6">
        <f>COUNTIF(B4:B201, "=Saturday")</f>
        <v>0</v>
      </c>
      <c r="K209" s="45">
        <f ca="1">COUNTIFS(K2:K200,"&gt;80",K2:K200,"&lt;111")</f>
        <v>0</v>
      </c>
      <c r="N209" s="6">
        <f>COUNTIF(N2:N200,"Lacrosse")</f>
        <v>0</v>
      </c>
      <c r="P209" s="6">
        <f>COUNTIF(P2:P200, "ASO - G")</f>
        <v>0</v>
      </c>
      <c r="Q209" s="52"/>
      <c r="R209" s="52"/>
      <c r="S209" s="6">
        <f>COUNTIF(S2:S200, "Domestic")</f>
        <v>0</v>
      </c>
      <c r="T209" s="6">
        <f>COUNTIF(T2:T200, "Domestic")</f>
        <v>0</v>
      </c>
      <c r="Y209" s="6">
        <f>COUNTIF(X2:Y200, "Personality")</f>
        <v>0</v>
      </c>
    </row>
    <row r="210" spans="2:25" s="6" customFormat="1" x14ac:dyDescent="0.45">
      <c r="K210" s="45"/>
      <c r="N210" s="6">
        <f>COUNTIF(N2:N200,"Lochloosa")</f>
        <v>0</v>
      </c>
      <c r="P210" s="6">
        <f>COUNTIF(P2:P200, "ASO - H")</f>
        <v>0</v>
      </c>
      <c r="Q210" s="52"/>
      <c r="R210" s="52"/>
      <c r="S210" s="6">
        <f>COUNTIF(S2:S200, "Medical Emergency")</f>
        <v>0</v>
      </c>
      <c r="T210" s="6">
        <f>COUNTIF(T2:T200, "Medical Emergency")</f>
        <v>0</v>
      </c>
      <c r="Y210" s="6">
        <f>COUNTIF(X2:Y200, "Schizophrenia")</f>
        <v>0</v>
      </c>
    </row>
    <row r="211" spans="2:25" s="6" customFormat="1" x14ac:dyDescent="0.45">
      <c r="K211" s="45"/>
      <c r="N211" s="6">
        <f>COUNTIF(N2:N200,"Orange Heights")</f>
        <v>0</v>
      </c>
      <c r="P211" s="6">
        <f>COUNTIF(P2:P200, "ASO - I")</f>
        <v>0</v>
      </c>
      <c r="Q211" s="52"/>
      <c r="R211" s="52"/>
      <c r="S211" s="6">
        <f>COUNTIF(S2:S200, "Mental Health Crisis Situation ")</f>
        <v>0</v>
      </c>
      <c r="T211" s="6">
        <f>COUNTIF(T2:T200, "Mental Health Crisis Situation ")</f>
        <v>0</v>
      </c>
      <c r="Y211" s="6">
        <f>COUNTIF(X2:Y200, "Somatic")</f>
        <v>0</v>
      </c>
    </row>
    <row r="212" spans="2:25" s="6" customFormat="1" x14ac:dyDescent="0.45">
      <c r="K212" s="45"/>
      <c r="N212" s="6">
        <f>COUNTIF(N2:N200,"Micanopy")</f>
        <v>0</v>
      </c>
      <c r="P212" s="6">
        <f>COUNTIF(P2:P200, "ASO - J")</f>
        <v>0</v>
      </c>
      <c r="Q212" s="52"/>
      <c r="R212" s="52"/>
      <c r="S212" s="6">
        <f>COUNTIF(S2:S200, "Other")</f>
        <v>0</v>
      </c>
      <c r="T212" s="6">
        <f>COUNTIF(T2:T200, "Other")</f>
        <v>0</v>
      </c>
      <c r="Y212" s="6">
        <f>COUNTIF(X2:Y200, "Substance")</f>
        <v>0</v>
      </c>
    </row>
    <row r="213" spans="2:25" s="6" customFormat="1" x14ac:dyDescent="0.45">
      <c r="K213" s="45"/>
      <c r="N213" s="6">
        <f>COUNTIF(N2:N200,"Monteocha")</f>
        <v>0</v>
      </c>
      <c r="P213" s="6">
        <f>COUNTIF(P2:P200, "ASO - M")</f>
        <v>0</v>
      </c>
      <c r="Q213" s="52"/>
      <c r="R213" s="52"/>
      <c r="S213" s="6">
        <f>COUNTIF(S2:S200, "S20")</f>
        <v>0</v>
      </c>
      <c r="T213" s="6">
        <f>COUNTIF(T2:T200, "S20")</f>
        <v>0</v>
      </c>
      <c r="Y213" s="6">
        <f>COUNTIF(X2:Y200, "Trauma")</f>
        <v>0</v>
      </c>
    </row>
    <row r="214" spans="2:25" s="6" customFormat="1" x14ac:dyDescent="0.45">
      <c r="K214" s="45"/>
      <c r="N214" s="6">
        <f>COUNTIF(N2:N200,"Newberry")</f>
        <v>0</v>
      </c>
      <c r="P214" s="6">
        <f>COUNTIF(P2:P200, "GPD")</f>
        <v>0</v>
      </c>
      <c r="Q214" s="52"/>
      <c r="R214" s="52"/>
      <c r="S214" s="6">
        <f>COUNTIF(S2:S200, "Suicide Attempt")</f>
        <v>0</v>
      </c>
      <c r="T214" s="6">
        <f>COUNTIF(T2:T200, "Suicide Attempt")</f>
        <v>0</v>
      </c>
      <c r="Y214" s="6">
        <f>COUNTIF(X2:Y200, "Unknown")</f>
        <v>0</v>
      </c>
    </row>
    <row r="215" spans="2:25" s="6" customFormat="1" x14ac:dyDescent="0.45">
      <c r="K215" s="45"/>
      <c r="N215" s="6">
        <f>COUNTIF(N2:N200,"Waldo")</f>
        <v>0</v>
      </c>
      <c r="P215" s="6">
        <f>COUNTIF(P2:P200, "Other")</f>
        <v>0</v>
      </c>
      <c r="Q215" s="52"/>
      <c r="R215" s="52"/>
      <c r="S215" s="6">
        <f>COUNTIF(S2:S200, "Suspicious Activity")</f>
        <v>0</v>
      </c>
      <c r="T215" s="6">
        <f>COUNTIF(T2:T200, "Suspicious Activity")</f>
        <v>0</v>
      </c>
    </row>
    <row r="216" spans="2:25" s="6" customFormat="1" x14ac:dyDescent="0.45">
      <c r="K216" s="45"/>
      <c r="P216" s="6">
        <f>COUNTIF(P2:P200, "HSPD")</f>
        <v>0</v>
      </c>
      <c r="Q216" s="52"/>
      <c r="R216" s="52"/>
      <c r="S216" s="6">
        <f>COUNTIF(S2:S200, "Theft")</f>
        <v>0</v>
      </c>
      <c r="T216" s="6">
        <f>COUNTIF(T2:T200, "Theft")</f>
        <v>0</v>
      </c>
    </row>
    <row r="217" spans="2:25" s="6" customFormat="1" x14ac:dyDescent="0.45">
      <c r="K217" s="45"/>
      <c r="P217" s="6">
        <f>COUNTIF(P2:P200, "APD")</f>
        <v>0</v>
      </c>
      <c r="Q217" s="52"/>
      <c r="R217" s="52"/>
      <c r="S217" s="6">
        <f>COUNTIF(S2:S200, "Trespassing")</f>
        <v>0</v>
      </c>
      <c r="T217" s="6">
        <f>COUNTIF(T2:T200, "Trespassing")</f>
        <v>0</v>
      </c>
    </row>
    <row r="218" spans="2:25" s="6" customFormat="1" x14ac:dyDescent="0.45">
      <c r="K218" s="45"/>
      <c r="P218" s="6">
        <f>COUNTIF(P2:P200, "UPD")</f>
        <v>0</v>
      </c>
      <c r="Q218" s="52"/>
      <c r="R218" s="52"/>
      <c r="S218" s="6">
        <f>COUNTIF(S2:S200, "Well Being Check")</f>
        <v>0</v>
      </c>
      <c r="T218" s="6">
        <f>COUNTIF(T2:T200, "Well Being Check")</f>
        <v>0</v>
      </c>
    </row>
    <row r="219" spans="2:25" s="6" customFormat="1" x14ac:dyDescent="0.45">
      <c r="K219" s="45"/>
      <c r="P219" s="6">
        <f>COUNTIF(P2:P200, "VA")</f>
        <v>0</v>
      </c>
      <c r="Q219" s="52"/>
      <c r="R219" s="52"/>
    </row>
  </sheetData>
  <conditionalFormatting sqref="AF1 AF201:AF1048576">
    <cfRule type="containsText" priority="3" operator="containsText" text="BA / MA (LEO)">
      <formula>NOT(ISERROR(SEARCH("BA / MA (LEO)",AF1)))</formula>
    </cfRule>
  </conditionalFormatting>
  <conditionalFormatting sqref="AF2:AF200">
    <cfRule type="containsText" dxfId="4" priority="1" operator="containsText" text="BA / MA (LEO)">
      <formula>NOT(ISERROR(SEARCH("BA / MA (LEO)",AF2)))</formula>
    </cfRule>
    <cfRule type="containsText" priority="2" operator="containsText" text="BA / MA (LEO)">
      <formula>NOT(ISERROR(SEARCH("BA / MA (LEO)",AF2)))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3">
        <x14:dataValidation type="list" allowBlank="1" showInputMessage="1" showErrorMessage="1" xr:uid="{00000000-0002-0000-0800-000000000000}">
          <x14:formula1>
            <xm:f>'Statistics &amp; Lists'!$B$267:$B$269</xm:f>
          </x14:formula1>
          <xm:sqref>AJ2:AJ200</xm:sqref>
        </x14:dataValidation>
        <x14:dataValidation type="list" allowBlank="1" showInputMessage="1" showErrorMessage="1" xr:uid="{00000000-0002-0000-0800-000001000000}">
          <x14:formula1>
            <xm:f>'Statistics &amp; Lists'!$B$262:$B$264</xm:f>
          </x14:formula1>
          <xm:sqref>AI2:AI200</xm:sqref>
        </x14:dataValidation>
        <x14:dataValidation type="list" allowBlank="1" showInputMessage="1" showErrorMessage="1" xr:uid="{00000000-0002-0000-0800-000002000000}">
          <x14:formula1>
            <xm:f>'Statistics &amp; Lists'!$B$257:$B$259</xm:f>
          </x14:formula1>
          <xm:sqref>AH2:AH200</xm:sqref>
        </x14:dataValidation>
        <x14:dataValidation type="list" allowBlank="1" showInputMessage="1" showErrorMessage="1" xr:uid="{00000000-0002-0000-0800-000003000000}">
          <x14:formula1>
            <xm:f>'Statistics &amp; Lists'!$B$242:$B$254</xm:f>
          </x14:formula1>
          <xm:sqref>AG2:AG200</xm:sqref>
        </x14:dataValidation>
        <x14:dataValidation type="list" allowBlank="1" showInputMessage="1" showErrorMessage="1" xr:uid="{00000000-0002-0000-0800-000004000000}">
          <x14:formula1>
            <xm:f>'Statistics &amp; Lists'!$B$236:$B$239</xm:f>
          </x14:formula1>
          <xm:sqref>AF2:AF200</xm:sqref>
        </x14:dataValidation>
        <x14:dataValidation type="list" allowBlank="1" showInputMessage="1" showErrorMessage="1" xr:uid="{00000000-0002-0000-0800-000005000000}">
          <x14:formula1>
            <xm:f>'Statistics &amp; Lists'!$B$231:$B$233</xm:f>
          </x14:formula1>
          <xm:sqref>AE2:AE200</xm:sqref>
        </x14:dataValidation>
        <x14:dataValidation type="list" allowBlank="1" showInputMessage="1" showErrorMessage="1" xr:uid="{00000000-0002-0000-0800-000006000000}">
          <x14:formula1>
            <xm:f>'Statistics &amp; Lists'!$B$226:$B$228</xm:f>
          </x14:formula1>
          <xm:sqref>AD2:AD200</xm:sqref>
        </x14:dataValidation>
        <x14:dataValidation type="list" allowBlank="1" showInputMessage="1" showErrorMessage="1" xr:uid="{00000000-0002-0000-0800-000007000000}">
          <x14:formula1>
            <xm:f>'Statistics &amp; Lists'!$B$221:$B$223</xm:f>
          </x14:formula1>
          <xm:sqref>AC2:AC200</xm:sqref>
        </x14:dataValidation>
        <x14:dataValidation type="list" allowBlank="1" showInputMessage="1" showErrorMessage="1" xr:uid="{00000000-0002-0000-0800-000008000000}">
          <x14:formula1>
            <xm:f>'Statistics &amp; Lists'!$B$216:$B$218</xm:f>
          </x14:formula1>
          <xm:sqref>AA2:AA200</xm:sqref>
        </x14:dataValidation>
        <x14:dataValidation type="list" allowBlank="1" showInputMessage="1" showErrorMessage="1" xr:uid="{00000000-0002-0000-0800-000009000000}">
          <x14:formula1>
            <xm:f>'Statistics &amp; Lists'!$B$211:$B$213</xm:f>
          </x14:formula1>
          <xm:sqref>Z2:Z200</xm:sqref>
        </x14:dataValidation>
        <x14:dataValidation type="list" allowBlank="1" showInputMessage="1" showErrorMessage="1" xr:uid="{00000000-0002-0000-0800-00000A000000}">
          <x14:formula1>
            <xm:f>'Statistics &amp; Lists'!$B$197:$B$208</xm:f>
          </x14:formula1>
          <xm:sqref>X2:Y200</xm:sqref>
        </x14:dataValidation>
        <x14:dataValidation type="list" allowBlank="1" showInputMessage="1" showErrorMessage="1" xr:uid="{00000000-0002-0000-0800-00000B000000}">
          <x14:formula1>
            <xm:f>'Statistics &amp; Lists'!$B$157:$B$172</xm:f>
          </x14:formula1>
          <xm:sqref>T2:T200</xm:sqref>
        </x14:dataValidation>
        <x14:dataValidation type="list" allowBlank="1" showInputMessage="1" showErrorMessage="1" xr:uid="{00000000-0002-0000-0800-00000C000000}">
          <x14:formula1>
            <xm:f>'Statistics &amp; Lists'!$B$139:$B$154</xm:f>
          </x14:formula1>
          <xm:sqref>S2:S200</xm:sqref>
        </x14:dataValidation>
        <x14:dataValidation type="list" allowBlank="1" showInputMessage="1" showErrorMessage="1" xr:uid="{00000000-0002-0000-0800-00000D000000}">
          <x14:formula1>
            <xm:f>'Statistics &amp; Lists'!$A$102:$A$136</xm:f>
          </x14:formula1>
          <xm:sqref>P2:P200</xm:sqref>
        </x14:dataValidation>
        <x14:dataValidation type="list" allowBlank="1" showInputMessage="1" showErrorMessage="1" xr:uid="{00000000-0002-0000-0800-00000E000000}">
          <x14:formula1>
            <xm:f>'Statistics &amp; Lists'!$B$96:$B$99</xm:f>
          </x14:formula1>
          <xm:sqref>O2:O200</xm:sqref>
        </x14:dataValidation>
        <x14:dataValidation type="list" allowBlank="1" showInputMessage="1" showErrorMessage="1" xr:uid="{00000000-0002-0000-0800-00000F000000}">
          <x14:formula1>
            <xm:f>'Statistics &amp; Lists'!$B$80:$B$93</xm:f>
          </x14:formula1>
          <xm:sqref>N2:N200</xm:sqref>
        </x14:dataValidation>
        <x14:dataValidation type="list" allowBlank="1" showInputMessage="1" showErrorMessage="1" xr:uid="{00000000-0002-0000-0800-000010000000}">
          <x14:formula1>
            <xm:f>'Statistics &amp; Lists'!$B$75:$B$77</xm:f>
          </x14:formula1>
          <xm:sqref>W2:W200</xm:sqref>
        </x14:dataValidation>
        <x14:dataValidation type="list" allowBlank="1" showInputMessage="1" showErrorMessage="1" xr:uid="{00000000-0002-0000-0800-000011000000}">
          <x14:formula1>
            <xm:f>'Statistics &amp; Lists'!$B$70:$B$72</xm:f>
          </x14:formula1>
          <xm:sqref>V2:V200</xm:sqref>
        </x14:dataValidation>
        <x14:dataValidation type="list" allowBlank="1" showInputMessage="1" showErrorMessage="1" xr:uid="{00000000-0002-0000-0800-000012000000}">
          <x14:formula1>
            <xm:f>'Statistics &amp; Lists'!$B$65:$B$67</xm:f>
          </x14:formula1>
          <xm:sqref>U2:U200</xm:sqref>
        </x14:dataValidation>
        <x14:dataValidation type="list" allowBlank="1" showInputMessage="1" showErrorMessage="1" xr:uid="{00000000-0002-0000-0800-000013000000}">
          <x14:formula1>
            <xm:f>'Statistics &amp; Lists'!$B$46:$B$48</xm:f>
          </x14:formula1>
          <xm:sqref>M2:M200</xm:sqref>
        </x14:dataValidation>
        <x14:dataValidation type="list" allowBlank="1" showInputMessage="1" showErrorMessage="1" xr:uid="{00000000-0002-0000-0800-000014000000}">
          <x14:formula1>
            <xm:f>'Statistics &amp; Lists'!$B$33:$B$37</xm:f>
          </x14:formula1>
          <xm:sqref>L2:L200</xm:sqref>
        </x14:dataValidation>
        <x14:dataValidation type="list" allowBlank="1" showInputMessage="1" showErrorMessage="1" xr:uid="{00000000-0002-0000-0800-000015000000}">
          <x14:formula1>
            <xm:f>'Statistics &amp; Lists'!$B$26:$B$31</xm:f>
          </x14:formula1>
          <xm:sqref>C2:C200</xm:sqref>
        </x14:dataValidation>
        <x14:dataValidation type="list" allowBlank="1" showInputMessage="1" showErrorMessage="1" xr:uid="{00000000-0002-0000-0800-000016000000}">
          <x14:formula1>
            <xm:f>'Statistics &amp; Lists'!$B$8:$B$14</xm:f>
          </x14:formula1>
          <xm:sqref>B2:B200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  <vt:lpstr>Template</vt:lpstr>
      <vt:lpstr>Statistics &amp; Lists</vt:lpstr>
    </vt:vector>
  </TitlesOfParts>
  <Company>Alachua County Sheriff's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Kelley, Briana D.</dc:creator>
  <cp:lastModifiedBy>Kristine Ferrer</cp:lastModifiedBy>
  <dcterms:created xsi:type="dcterms:W3CDTF">2020-09-28T15:37:20Z</dcterms:created>
  <dcterms:modified xsi:type="dcterms:W3CDTF">2020-10-27T20:05:10Z</dcterms:modified>
</cp:coreProperties>
</file>